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635" windowHeight="12150" tabRatio="877" firstSheet="22" activeTab="29"/>
  </bookViews>
  <sheets>
    <sheet name="封面 " sheetId="55" r:id="rId1"/>
    <sheet name="表6-1" sheetId="101" r:id="rId2"/>
    <sheet name="表6-2" sheetId="102" r:id="rId3"/>
    <sheet name="表7" sheetId="103" r:id="rId4"/>
    <sheet name="表8" sheetId="104" r:id="rId5"/>
    <sheet name="表9 " sheetId="105" r:id="rId6"/>
    <sheet name="表14-1" sheetId="112" r:id="rId7"/>
    <sheet name="表14-2" sheetId="113" r:id="rId8"/>
    <sheet name="表14-3" sheetId="114" r:id="rId9"/>
    <sheet name="表14-4" sheetId="115" r:id="rId10"/>
    <sheet name="表14-5" sheetId="116" r:id="rId11"/>
    <sheet name="表14-6" sheetId="117" r:id="rId12"/>
    <sheet name="表15-1" sheetId="118" r:id="rId13"/>
    <sheet name="表15-2" sheetId="119" r:id="rId14"/>
    <sheet name="表16" sheetId="120" r:id="rId15"/>
    <sheet name="表17-1" sheetId="121" r:id="rId16"/>
    <sheet name="表17-2" sheetId="122" r:id="rId17"/>
    <sheet name="表17-3" sheetId="123" r:id="rId18"/>
    <sheet name="表18" sheetId="124" r:id="rId19"/>
    <sheet name="表18 -1" sheetId="134" r:id="rId20"/>
    <sheet name="表18 -2" sheetId="135" r:id="rId21"/>
    <sheet name="表19" sheetId="125" r:id="rId22"/>
    <sheet name="表19 -1" sheetId="136" r:id="rId23"/>
    <sheet name="表20-1" sheetId="126" r:id="rId24"/>
    <sheet name="表20-2" sheetId="127" r:id="rId25"/>
    <sheet name="表20-3" sheetId="132" r:id="rId26"/>
    <sheet name="表20-4" sheetId="133" r:id="rId27"/>
    <sheet name="表20-5" sheetId="138" r:id="rId28"/>
    <sheet name="表20-6" sheetId="139" r:id="rId29"/>
    <sheet name="表21" sheetId="137" r:id="rId30"/>
  </sheets>
  <externalReferences>
    <externalReference r:id="rId31"/>
    <externalReference r:id="rId32"/>
    <externalReference r:id="rId33"/>
    <externalReference r:id="rId34"/>
  </externalReferences>
  <definedNames>
    <definedName name="_xlnm._FilterDatabase" localSheetId="7" hidden="1">'表14-2'!$A$5:$J$1284</definedName>
    <definedName name="_xlnm._FilterDatabase" localSheetId="9" hidden="1">'表14-4'!$A$5:$I$214</definedName>
    <definedName name="_xlnm._FilterDatabase" localSheetId="12" hidden="1">'表15-1'!$A$1:$AO$8</definedName>
    <definedName name="_xlnm._FilterDatabase" localSheetId="15" hidden="1">'表17-1'!$A$7:$H$266</definedName>
    <definedName name="地区名称">#REF!</definedName>
    <definedName name="Database" hidden="1">#REF!</definedName>
    <definedName name="地区名称" localSheetId="0">[1]封面!$B$2:$B$5</definedName>
    <definedName name="地区名称" localSheetId="1">[1]封面!$B$2:$B$5</definedName>
    <definedName name="Database" localSheetId="1" hidden="1">#REF!</definedName>
    <definedName name="地区名称" localSheetId="2">[1]封面!$B$2:$B$5</definedName>
    <definedName name="Database" localSheetId="2" hidden="1">#REF!</definedName>
    <definedName name="地区名称" localSheetId="3">[1]封面!$B$2:$B$5</definedName>
    <definedName name="Database" localSheetId="3" hidden="1">#REF!</definedName>
    <definedName name="地区名称" localSheetId="4">[1]封面!$B$2:$B$5</definedName>
    <definedName name="Database" localSheetId="4" hidden="1">#REF!</definedName>
    <definedName name="地区名称" localSheetId="5">[1]封面!$B$2:$B$5</definedName>
    <definedName name="Database" localSheetId="5" hidden="1">#REF!</definedName>
    <definedName name="_xlnm.Print_Titles" localSheetId="6">'表14-1'!$2:$5</definedName>
    <definedName name="地区名称" localSheetId="6">#REF!</definedName>
    <definedName name="Database" localSheetId="6" hidden="1">#REF!</definedName>
    <definedName name="地区名称" localSheetId="7">[2]封面!$B$2:$B$6</definedName>
    <definedName name="_xlnm.Print_Titles" localSheetId="7">'表14-2'!$2:$5</definedName>
    <definedName name="Database" localSheetId="7" hidden="1">#REF!</definedName>
    <definedName name="_xlnm.Print_Area" localSheetId="7">'表14-2'!$A$1:$H$1281</definedName>
    <definedName name="_xlnm.Print_Titles" localSheetId="8">'表14-3'!$2:$6</definedName>
    <definedName name="地区名称" localSheetId="8">#REF!</definedName>
    <definedName name="Database" localSheetId="8" hidden="1">#REF!</definedName>
    <definedName name="_xlnm.Print_Titles" localSheetId="9">'表14-4'!$1:$5</definedName>
    <definedName name="地区名称" localSheetId="9">#REF!</definedName>
    <definedName name="Database" localSheetId="9" hidden="1">#REF!</definedName>
    <definedName name="地区名称" localSheetId="10">#REF!</definedName>
    <definedName name="Database" localSheetId="10" hidden="1">#REF!</definedName>
    <definedName name="地区名称" localSheetId="11">#REF!</definedName>
    <definedName name="Database" localSheetId="11" hidden="1">#REF!</definedName>
    <definedName name="_xlnm.Print_Titles" localSheetId="12">'表15-1'!$A:$A</definedName>
    <definedName name="地区名称" localSheetId="12">#REF!</definedName>
    <definedName name="Database" localSheetId="12" hidden="1">#REF!</definedName>
    <definedName name="_xlnm.Print_Titles" localSheetId="13">'表15-2'!$A:$A</definedName>
    <definedName name="地区名称" localSheetId="13">#REF!</definedName>
    <definedName name="Database" localSheetId="13" hidden="1">#REF!</definedName>
    <definedName name="地区名称" localSheetId="14">#REF!</definedName>
    <definedName name="Database" localSheetId="14" hidden="1">#REF!</definedName>
    <definedName name="_xlnm.Print_Titles" localSheetId="15">'表17-1'!$2:$6</definedName>
    <definedName name="地区名称" localSheetId="15">#REF!</definedName>
    <definedName name="Database" localSheetId="15" hidden="1">#REF!</definedName>
    <definedName name="_xlnm.Print_Titles" localSheetId="16">'表17-2'!$1:$5</definedName>
    <definedName name="地区名称" localSheetId="16">#REF!</definedName>
    <definedName name="Database" localSheetId="16" hidden="1">#REF!</definedName>
    <definedName name="地区名称" localSheetId="17">#REF!</definedName>
    <definedName name="Database" localSheetId="17" hidden="1">#REF!</definedName>
    <definedName name="地区名称" localSheetId="18">[3]封面!$B$2:$B$5</definedName>
    <definedName name="Database" localSheetId="18" hidden="1">#REF!</definedName>
    <definedName name="地区名称" localSheetId="21">[3]封面!$B$2:$B$5</definedName>
    <definedName name="Database" localSheetId="21" hidden="1">#REF!</definedName>
    <definedName name="地区名称" localSheetId="23">#REF!</definedName>
    <definedName name="Database" localSheetId="23" hidden="1">#REF!</definedName>
    <definedName name="_xlnm.Print_Area" localSheetId="23">'表20-1'!$A$1:$I$6</definedName>
    <definedName name="地区名称" localSheetId="24">#REF!</definedName>
    <definedName name="Database" localSheetId="24" hidden="1">#REF!</definedName>
    <definedName name="_xlnm.Print_Area" localSheetId="24">'表20-2'!$A$1:$O$8</definedName>
    <definedName name="地区名称" localSheetId="25">#REF!</definedName>
    <definedName name="Database" localSheetId="25" hidden="1">#REF!</definedName>
    <definedName name="地区名称" localSheetId="26">#REF!</definedName>
    <definedName name="Database" localSheetId="26" hidden="1">#REF!</definedName>
    <definedName name="_xlnm.Print_Titles" localSheetId="1">'表6-1'!$4:$5</definedName>
    <definedName name="地区名称" localSheetId="19">[3]封面!$B$2:$B$5</definedName>
    <definedName name="Database" localSheetId="19" hidden="1">#REF!</definedName>
    <definedName name="地区名称" localSheetId="20">[3]封面!$B$2:$B$5</definedName>
    <definedName name="Database" localSheetId="20" hidden="1">#REF!</definedName>
    <definedName name="地区名称" localSheetId="22">[3]封面!$B$2:$B$5</definedName>
    <definedName name="Database" localSheetId="22" hidden="1">#REF!</definedName>
  </definedNames>
  <calcPr calcId="144525"/>
</workbook>
</file>

<file path=xl/sharedStrings.xml><?xml version="1.0" encoding="utf-8"?>
<sst xmlns="http://schemas.openxmlformats.org/spreadsheetml/2006/main" count="3500" uniqueCount="2210">
  <si>
    <t>2025年全市及市本级预算收支安排情况表格</t>
  </si>
  <si>
    <r>
      <rPr>
        <sz val="12"/>
        <rFont val="黑体"/>
        <charset val="0"/>
      </rPr>
      <t>表</t>
    </r>
    <r>
      <rPr>
        <sz val="12"/>
        <rFont val="Times New Roman"/>
        <charset val="0"/>
      </rPr>
      <t>6-1</t>
    </r>
  </si>
  <si>
    <r>
      <rPr>
        <sz val="18"/>
        <rFont val="Times New Roman"/>
        <charset val="134"/>
      </rPr>
      <t>2025</t>
    </r>
    <r>
      <rPr>
        <sz val="18"/>
        <rFont val="方正小标宋简体"/>
        <charset val="134"/>
      </rPr>
      <t>年全市一般公共预算收支安排表（草案）</t>
    </r>
  </si>
  <si>
    <r>
      <rPr>
        <sz val="12"/>
        <rFont val="宋体"/>
        <charset val="134"/>
      </rPr>
      <t>单位：万元</t>
    </r>
  </si>
  <si>
    <r>
      <rPr>
        <sz val="12"/>
        <rFont val="黑体"/>
        <charset val="134"/>
      </rPr>
      <t>收</t>
    </r>
    <r>
      <rPr>
        <sz val="12"/>
        <rFont val="Times New Roman"/>
        <charset val="134"/>
      </rPr>
      <t xml:space="preserve">  </t>
    </r>
    <r>
      <rPr>
        <sz val="12"/>
        <rFont val="黑体"/>
        <charset val="134"/>
      </rPr>
      <t>入</t>
    </r>
  </si>
  <si>
    <r>
      <rPr>
        <sz val="12"/>
        <rFont val="黑体"/>
        <charset val="134"/>
      </rPr>
      <t>支</t>
    </r>
    <r>
      <rPr>
        <sz val="12"/>
        <rFont val="Times New Roman"/>
        <charset val="134"/>
      </rPr>
      <t xml:space="preserve">  </t>
    </r>
    <r>
      <rPr>
        <sz val="12"/>
        <rFont val="黑体"/>
        <charset val="134"/>
      </rPr>
      <t>出</t>
    </r>
  </si>
  <si>
    <r>
      <rPr>
        <sz val="12"/>
        <rFont val="黑体"/>
        <charset val="134"/>
      </rPr>
      <t>项</t>
    </r>
    <r>
      <rPr>
        <sz val="12"/>
        <rFont val="Times New Roman"/>
        <charset val="134"/>
      </rPr>
      <t xml:space="preserve"> </t>
    </r>
    <r>
      <rPr>
        <sz val="12"/>
        <rFont val="黑体"/>
        <charset val="134"/>
      </rPr>
      <t>目</t>
    </r>
  </si>
  <si>
    <r>
      <rPr>
        <sz val="12"/>
        <rFont val="Times New Roman"/>
        <charset val="134"/>
      </rPr>
      <t>2024</t>
    </r>
    <r>
      <rPr>
        <sz val="12"/>
        <rFont val="黑体"/>
        <charset val="134"/>
      </rPr>
      <t>年</t>
    </r>
    <r>
      <rPr>
        <sz val="12"/>
        <rFont val="Times New Roman"/>
        <charset val="134"/>
      </rPr>
      <t xml:space="preserve">
</t>
    </r>
    <r>
      <rPr>
        <sz val="12"/>
        <rFont val="黑体"/>
        <charset val="134"/>
      </rPr>
      <t>完成数</t>
    </r>
  </si>
  <si>
    <r>
      <rPr>
        <sz val="12"/>
        <rFont val="Times New Roman"/>
        <charset val="134"/>
      </rPr>
      <t>2025</t>
    </r>
    <r>
      <rPr>
        <sz val="12"/>
        <rFont val="黑体"/>
        <charset val="134"/>
      </rPr>
      <t>年</t>
    </r>
    <r>
      <rPr>
        <sz val="12"/>
        <rFont val="Times New Roman"/>
        <charset val="134"/>
      </rPr>
      <t xml:space="preserve">
</t>
    </r>
    <r>
      <rPr>
        <sz val="12"/>
        <rFont val="宋体"/>
        <charset val="134"/>
      </rPr>
      <t>预算</t>
    </r>
    <r>
      <rPr>
        <sz val="12"/>
        <rFont val="黑体"/>
        <charset val="134"/>
      </rPr>
      <t>数</t>
    </r>
  </si>
  <si>
    <r>
      <rPr>
        <sz val="12"/>
        <rFont val="黑体"/>
        <charset val="134"/>
      </rPr>
      <t>同比增长（</t>
    </r>
    <r>
      <rPr>
        <sz val="12"/>
        <rFont val="Times New Roman"/>
        <charset val="134"/>
      </rPr>
      <t>%</t>
    </r>
    <r>
      <rPr>
        <sz val="12"/>
        <rFont val="黑体"/>
        <charset val="134"/>
      </rPr>
      <t>）</t>
    </r>
  </si>
  <si>
    <r>
      <rPr>
        <b/>
        <sz val="12"/>
        <rFont val="仿宋_GB2312"/>
        <charset val="134"/>
      </rPr>
      <t>一、税收收入</t>
    </r>
  </si>
  <si>
    <t>一、一般公共服务支出</t>
  </si>
  <si>
    <t xml:space="preserve">  增值税</t>
  </si>
  <si>
    <t>二、外交支出</t>
  </si>
  <si>
    <t xml:space="preserve">  消费税</t>
  </si>
  <si>
    <t>三、国防支出</t>
  </si>
  <si>
    <t xml:space="preserve">  企业所得税</t>
  </si>
  <si>
    <t>四、公共安全支出</t>
  </si>
  <si>
    <t xml:space="preserve">  企业所得税退税</t>
  </si>
  <si>
    <t>五、教育支出</t>
  </si>
  <si>
    <t xml:space="preserve">  个人所得税</t>
  </si>
  <si>
    <t>六、科学技术支出</t>
  </si>
  <si>
    <t xml:space="preserve">  资源税</t>
  </si>
  <si>
    <t>七、文化旅游体育与传媒支出</t>
  </si>
  <si>
    <t xml:space="preserve">  城市维护建设税</t>
  </si>
  <si>
    <t>八、社会保障和就业支出</t>
  </si>
  <si>
    <t xml:space="preserve">  房产税</t>
  </si>
  <si>
    <t>九、卫生健康支出</t>
  </si>
  <si>
    <t xml:space="preserve">  印花税</t>
  </si>
  <si>
    <t>十、节能环保支出</t>
  </si>
  <si>
    <t xml:space="preserve">  城镇土地使用税</t>
  </si>
  <si>
    <t>十一、城乡社区支出</t>
  </si>
  <si>
    <t xml:space="preserve">  土地增值税</t>
  </si>
  <si>
    <t>十二、农林水支出</t>
  </si>
  <si>
    <t xml:space="preserve">  车船税</t>
  </si>
  <si>
    <t>十三、交通运输支出</t>
  </si>
  <si>
    <t xml:space="preserve">  耕地占用税</t>
  </si>
  <si>
    <t>十四、资源勘探工业信息等支出</t>
  </si>
  <si>
    <t xml:space="preserve">  契税</t>
  </si>
  <si>
    <t>十五、商业服务业等支出</t>
  </si>
  <si>
    <t xml:space="preserve">  烟叶税</t>
  </si>
  <si>
    <t>十六、金融支出</t>
  </si>
  <si>
    <t xml:space="preserve">  环境保护税</t>
  </si>
  <si>
    <t>十七、援助其他地区支出</t>
  </si>
  <si>
    <t xml:space="preserve">  其他税收收入</t>
  </si>
  <si>
    <t>十八、自然资源海洋气象等支出</t>
  </si>
  <si>
    <r>
      <rPr>
        <b/>
        <sz val="12"/>
        <rFont val="仿宋_GB2312"/>
        <charset val="134"/>
      </rPr>
      <t>二、非税收入</t>
    </r>
  </si>
  <si>
    <t>十九、住房保障支出</t>
  </si>
  <si>
    <t xml:space="preserve">  专项收入</t>
  </si>
  <si>
    <t>二十、粮油物资储备支出</t>
  </si>
  <si>
    <t xml:space="preserve">  行政事业性收费收入</t>
  </si>
  <si>
    <t>二十一、灾害防治及应急管理支出</t>
  </si>
  <si>
    <t xml:space="preserve">  罚没收入</t>
  </si>
  <si>
    <t>二十二、预备费</t>
  </si>
  <si>
    <t xml:space="preserve">  国有资本经营收入</t>
  </si>
  <si>
    <t>二十三、其他支出</t>
  </si>
  <si>
    <t xml:space="preserve">  国有资源(资产)有偿使用收入</t>
  </si>
  <si>
    <t>二十四、债务付息支出</t>
  </si>
  <si>
    <t xml:space="preserve">  捐赠收入</t>
  </si>
  <si>
    <t xml:space="preserve">  政府住房基金收入</t>
  </si>
  <si>
    <t xml:space="preserve">  其他收入</t>
  </si>
  <si>
    <r>
      <rPr>
        <b/>
        <sz val="14"/>
        <rFont val="楷体_GB2312"/>
        <charset val="134"/>
      </rPr>
      <t>收入总计</t>
    </r>
  </si>
  <si>
    <r>
      <rPr>
        <b/>
        <sz val="14"/>
        <rFont val="楷体_GB2312"/>
        <charset val="134"/>
      </rPr>
      <t>支出总计</t>
    </r>
  </si>
  <si>
    <t>表6-2</t>
  </si>
  <si>
    <t>2025年全市一般公共预算收支平衡表(草案)</t>
  </si>
  <si>
    <t>单位：万元</t>
  </si>
  <si>
    <r>
      <rPr>
        <b/>
        <sz val="12"/>
        <rFont val="宋体"/>
        <charset val="134"/>
      </rPr>
      <t>收</t>
    </r>
    <r>
      <rPr>
        <b/>
        <sz val="12"/>
        <rFont val="宋体"/>
        <charset val="0"/>
      </rPr>
      <t xml:space="preserve">                          </t>
    </r>
    <r>
      <rPr>
        <b/>
        <sz val="12"/>
        <rFont val="宋体"/>
        <charset val="134"/>
      </rPr>
      <t>入</t>
    </r>
  </si>
  <si>
    <t>支                          出</t>
  </si>
  <si>
    <r>
      <rPr>
        <b/>
        <sz val="12"/>
        <rFont val="宋体"/>
        <charset val="134"/>
      </rPr>
      <t>项</t>
    </r>
    <r>
      <rPr>
        <b/>
        <sz val="12"/>
        <rFont val="宋体"/>
        <charset val="0"/>
      </rPr>
      <t xml:space="preserve">          </t>
    </r>
    <r>
      <rPr>
        <b/>
        <sz val="12"/>
        <rFont val="宋体"/>
        <charset val="134"/>
      </rPr>
      <t>目</t>
    </r>
  </si>
  <si>
    <t>全市</t>
  </si>
  <si>
    <t>项          目</t>
  </si>
  <si>
    <t>本级收入合计</t>
  </si>
  <si>
    <t>本级支出合计</t>
  </si>
  <si>
    <t>转移性收入</t>
  </si>
  <si>
    <t>转移性支出</t>
  </si>
  <si>
    <t xml:space="preserve">  上级补助收入</t>
  </si>
  <si>
    <t xml:space="preserve">  上解上级支出</t>
  </si>
  <si>
    <t xml:space="preserve">    返还性收入</t>
  </si>
  <si>
    <t xml:space="preserve">    体制上解支出</t>
  </si>
  <si>
    <t xml:space="preserve">      所得税基数返还收入 </t>
  </si>
  <si>
    <t xml:space="preserve">    专项上解支出</t>
  </si>
  <si>
    <t xml:space="preserve">      成品油税费改革税收返还收入</t>
  </si>
  <si>
    <t xml:space="preserve">      增值税税收返还收入</t>
  </si>
  <si>
    <t xml:space="preserve"> </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</si>
  <si>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</si>
  <si>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</si>
  <si>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</si>
  <si>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</si>
  <si>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</si>
  <si>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</si>
  <si>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</si>
  <si>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</si>
  <si>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</si>
  <si>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</si>
  <si>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</si>
  <si>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</si>
  <si>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</si>
  <si>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</si>
  <si>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</si>
  <si>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</si>
  <si>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</si>
  <si>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</si>
  <si>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</si>
  <si>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</si>
  <si>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</si>
  <si>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</si>
  <si>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</si>
  <si>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</si>
  <si>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</si>
  <si>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</si>
  <si>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</si>
  <si>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</si>
  <si>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</si>
  <si>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</si>
  <si>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资源勘探工业信息等共同财政事权转移支付收入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</si>
  <si>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</si>
  <si>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</si>
  <si>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</si>
  <si>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</si>
  <si>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</si>
  <si>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</si>
  <si>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</si>
  <si>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其他一般性转移支付收入</t>
  </si>
  <si>
    <t xml:space="preserve">    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</si>
  <si>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</si>
  <si>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</si>
  <si>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</si>
  <si>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</si>
  <si>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</si>
  <si>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</si>
  <si>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</si>
  <si>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</si>
  <si>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</si>
  <si>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</si>
  <si>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</si>
  <si>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</si>
  <si>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</si>
  <si>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</si>
  <si>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</si>
  <si>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</si>
  <si>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</si>
  <si>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</si>
  <si>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</si>
  <si>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</si>
  <si>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预备费</t>
  </si>
  <si>
    <t xml:space="preserve">       其他支出</t>
  </si>
  <si>
    <t xml:space="preserve">       债务付息支出</t>
  </si>
  <si>
    <t xml:space="preserve">        债务发行费用支出</t>
  </si>
  <si>
    <t xml:space="preserve">  上解收入</t>
  </si>
  <si>
    <t xml:space="preserve">    体制上解收入</t>
  </si>
  <si>
    <t xml:space="preserve">    专项上解收入</t>
  </si>
  <si>
    <t xml:space="preserve">  上年结余收入</t>
  </si>
  <si>
    <t xml:space="preserve">  调入资金</t>
  </si>
  <si>
    <t xml:space="preserve">  补助下级支出</t>
  </si>
  <si>
    <t xml:space="preserve">    从政府性基金预算调入</t>
  </si>
  <si>
    <t xml:space="preserve">  调出资金</t>
  </si>
  <si>
    <t xml:space="preserve">    从国有资本经营预算调入</t>
  </si>
  <si>
    <t xml:space="preserve">  安排预算稳定调节基金</t>
  </si>
  <si>
    <t xml:space="preserve">    从其他资金调入</t>
  </si>
  <si>
    <t xml:space="preserve">  补充预算周转金</t>
  </si>
  <si>
    <t xml:space="preserve">  地方政府一般债务收入</t>
  </si>
  <si>
    <t xml:space="preserve">  地方政府一般债务还本支出</t>
  </si>
  <si>
    <t xml:space="preserve">  地方政府一般债务转贷收入</t>
  </si>
  <si>
    <t xml:space="preserve">  地方政府一般债务转贷支出</t>
  </si>
  <si>
    <t xml:space="preserve">  动用预算稳定调节基金</t>
  </si>
  <si>
    <t>收入总计</t>
  </si>
  <si>
    <t>支出总计</t>
  </si>
  <si>
    <t>表7</t>
  </si>
  <si>
    <t>2025年全市政府性基金收支平衡表(草案)</t>
  </si>
  <si>
    <t>收                          入</t>
  </si>
  <si>
    <t>2024年预算数</t>
  </si>
  <si>
    <t>2025年预算数</t>
  </si>
  <si>
    <t>同比增长（%）</t>
  </si>
  <si>
    <t>一、农业土地开发资金收入</t>
  </si>
  <si>
    <t>一、文化旅游体育与传媒支出</t>
  </si>
  <si>
    <t>二、国有土地使用权出让收入</t>
  </si>
  <si>
    <t>二、社会保障和就业支出</t>
  </si>
  <si>
    <t>三、污水处理费收入</t>
  </si>
  <si>
    <t>三、节能环保支出</t>
  </si>
  <si>
    <t>四、彩票发行机构和彩票销售机构的业务费用</t>
  </si>
  <si>
    <t>四、城乡社区支出</t>
  </si>
  <si>
    <t>五、其他政府性基金收入</t>
  </si>
  <si>
    <t xml:space="preserve">    国有土地使用权出让收入安排的支出</t>
  </si>
  <si>
    <t>六、专项债务对应项目专项收入</t>
  </si>
  <si>
    <t xml:space="preserve">    农业土地开发资金安排的支出</t>
  </si>
  <si>
    <t xml:space="preserve">    城市基础设施配套费安排的支出</t>
  </si>
  <si>
    <t xml:space="preserve">    污水处理费收入安排的支出</t>
  </si>
  <si>
    <t xml:space="preserve">    超长期特别国债安排的支出</t>
  </si>
  <si>
    <t>五、农林水支出</t>
  </si>
  <si>
    <t>六、交通运输支出</t>
  </si>
  <si>
    <t>七、资源勘探工业信息等支出</t>
  </si>
  <si>
    <t>八、其他支出</t>
  </si>
  <si>
    <t>九、债务付息支出</t>
  </si>
  <si>
    <t>十、抗疫特别国债安排的支出</t>
  </si>
  <si>
    <t>收入合计</t>
  </si>
  <si>
    <t>支出合计</t>
  </si>
  <si>
    <t xml:space="preserve">  转移性收入</t>
  </si>
  <si>
    <t xml:space="preserve">  转移性支出</t>
  </si>
  <si>
    <t xml:space="preserve">    政府性基金补助收入</t>
  </si>
  <si>
    <t xml:space="preserve">    政府性基金补助支出</t>
  </si>
  <si>
    <t xml:space="preserve">    上年结余收入</t>
  </si>
  <si>
    <t xml:space="preserve">    调出资金</t>
  </si>
  <si>
    <t xml:space="preserve">    调入资金</t>
  </si>
  <si>
    <t xml:space="preserve">    年终结余（转）</t>
  </si>
  <si>
    <t xml:space="preserve">  债务收入</t>
  </si>
  <si>
    <t xml:space="preserve">  债务还本支出</t>
  </si>
  <si>
    <t xml:space="preserve">    地方政府专项债务收入</t>
  </si>
  <si>
    <t xml:space="preserve">    地方政府专项债务还本支出</t>
  </si>
  <si>
    <t xml:space="preserve">  债务转贷收入</t>
  </si>
  <si>
    <t>收入总计　</t>
  </si>
  <si>
    <t>表8</t>
  </si>
  <si>
    <t>2025年全市国有资本经营预算收支表(草案)</t>
  </si>
  <si>
    <r>
      <rPr>
        <b/>
        <sz val="14"/>
        <rFont val="宋体"/>
        <charset val="134"/>
      </rPr>
      <t>收</t>
    </r>
    <r>
      <rPr>
        <b/>
        <sz val="14"/>
        <rFont val="Times New Roman"/>
        <charset val="0"/>
      </rPr>
      <t xml:space="preserve">                          </t>
    </r>
    <r>
      <rPr>
        <b/>
        <sz val="14"/>
        <rFont val="宋体"/>
        <charset val="134"/>
      </rPr>
      <t>入</t>
    </r>
  </si>
  <si>
    <r>
      <rPr>
        <b/>
        <sz val="14"/>
        <rFont val="宋体"/>
        <charset val="134"/>
      </rPr>
      <t>支</t>
    </r>
    <r>
      <rPr>
        <b/>
        <sz val="14"/>
        <rFont val="Times New Roman"/>
        <charset val="0"/>
      </rPr>
      <t xml:space="preserve">                          </t>
    </r>
    <r>
      <rPr>
        <b/>
        <sz val="14"/>
        <rFont val="宋体"/>
        <charset val="134"/>
      </rPr>
      <t>出</t>
    </r>
  </si>
  <si>
    <r>
      <rPr>
        <b/>
        <sz val="12"/>
        <rFont val="宋体"/>
        <charset val="134"/>
      </rPr>
      <t>项</t>
    </r>
    <r>
      <rPr>
        <b/>
        <sz val="12"/>
        <rFont val="Times New Roman"/>
        <charset val="0"/>
      </rPr>
      <t xml:space="preserve">          </t>
    </r>
    <r>
      <rPr>
        <b/>
        <sz val="12"/>
        <rFont val="宋体"/>
        <charset val="134"/>
      </rPr>
      <t>目</t>
    </r>
  </si>
  <si>
    <t>一、利润收入</t>
  </si>
  <si>
    <t>一、解决历史遗留问题及改革成本支出</t>
  </si>
  <si>
    <t>二、股利、股息收入</t>
  </si>
  <si>
    <t>二、国有企业资本金注入</t>
  </si>
  <si>
    <t>三、产权转让收入</t>
  </si>
  <si>
    <t>三、国有企业政策性补贴</t>
  </si>
  <si>
    <t>四、清算收入</t>
  </si>
  <si>
    <t>四、其他国有资本经营预算支出</t>
  </si>
  <si>
    <t>五、其他国有资本经营预算收入</t>
  </si>
  <si>
    <t>本年收入合计</t>
  </si>
  <si>
    <t>本年支出合计</t>
  </si>
  <si>
    <t>国有资本经营预算转移支付收入</t>
  </si>
  <si>
    <t>国有资本经营预算转移支付支出</t>
  </si>
  <si>
    <t>国有资本经营预算上解收入</t>
  </si>
  <si>
    <t>国有资本经营预算上解支出</t>
  </si>
  <si>
    <t>国有资本经营预算上年结余收入</t>
  </si>
  <si>
    <t>国有资本经营预算调出资金</t>
  </si>
  <si>
    <t>国有资本经营预算年终结余</t>
  </si>
  <si>
    <t>支 出 总 计</t>
  </si>
  <si>
    <t>表9</t>
  </si>
  <si>
    <t>2025年全市社会保险基金收支表（草案）</t>
  </si>
  <si>
    <t>收        入</t>
  </si>
  <si>
    <t>支        出</t>
  </si>
  <si>
    <t>项     目</t>
  </si>
  <si>
    <t>项      目</t>
  </si>
  <si>
    <t>一、企业职工基本养老保险基金</t>
  </si>
  <si>
    <t>二、城乡居民基本养老保险基金</t>
  </si>
  <si>
    <t>三、机关事业单位基本养老保险基金</t>
  </si>
  <si>
    <t>四、职工基本医疗保险（含生育保险）基金</t>
  </si>
  <si>
    <t>五、城乡居民基本医疗保险基金收入</t>
  </si>
  <si>
    <t>五、城乡居民基本医疗保险基金</t>
  </si>
  <si>
    <t>六、工伤保险基金</t>
  </si>
  <si>
    <t>七、失业保险基金</t>
  </si>
  <si>
    <t>上年结余收入</t>
  </si>
  <si>
    <t>年终结余</t>
  </si>
  <si>
    <t>上级补助收入</t>
  </si>
  <si>
    <t>上解上级支出</t>
  </si>
  <si>
    <r>
      <rPr>
        <sz val="12"/>
        <rFont val="黑体"/>
        <charset val="134"/>
      </rPr>
      <t>表</t>
    </r>
    <r>
      <rPr>
        <sz val="12"/>
        <rFont val="Times New Roman"/>
        <charset val="134"/>
      </rPr>
      <t>14-1</t>
    </r>
  </si>
  <si>
    <r>
      <rPr>
        <sz val="18"/>
        <rFont val="Times New Roman"/>
        <charset val="134"/>
      </rPr>
      <t>2025</t>
    </r>
    <r>
      <rPr>
        <sz val="18"/>
        <rFont val="方正小标宋简体"/>
        <charset val="134"/>
      </rPr>
      <t>年市本级一般公共预算收入安排表（草案）</t>
    </r>
  </si>
  <si>
    <t>项目</t>
  </si>
  <si>
    <r>
      <rPr>
        <sz val="12"/>
        <rFont val="Times New Roman"/>
        <charset val="134"/>
      </rPr>
      <t>2024</t>
    </r>
    <r>
      <rPr>
        <sz val="12"/>
        <rFont val="黑体"/>
        <charset val="134"/>
      </rPr>
      <t>年</t>
    </r>
  </si>
  <si>
    <r>
      <rPr>
        <sz val="12"/>
        <rFont val="Times New Roman"/>
        <charset val="134"/>
      </rPr>
      <t>2025</t>
    </r>
    <r>
      <rPr>
        <sz val="12"/>
        <rFont val="黑体"/>
        <charset val="134"/>
      </rPr>
      <t>年</t>
    </r>
  </si>
  <si>
    <t>代码</t>
  </si>
  <si>
    <t>名称</t>
  </si>
  <si>
    <t>预算数</t>
  </si>
  <si>
    <t>执行数</t>
  </si>
  <si>
    <r>
      <rPr>
        <sz val="12"/>
        <rFont val="黑体"/>
        <charset val="134"/>
      </rPr>
      <t>与上年预算数</t>
    </r>
    <r>
      <rPr>
        <sz val="12"/>
        <rFont val="Times New Roman"/>
        <charset val="134"/>
      </rPr>
      <t xml:space="preserve">
</t>
    </r>
    <r>
      <rPr>
        <sz val="12"/>
        <rFont val="黑体"/>
        <charset val="134"/>
      </rPr>
      <t>对比增幅</t>
    </r>
    <r>
      <rPr>
        <sz val="12"/>
        <rFont val="Times New Roman"/>
        <charset val="134"/>
      </rPr>
      <t>%</t>
    </r>
  </si>
  <si>
    <r>
      <rPr>
        <sz val="12"/>
        <rFont val="黑体"/>
        <charset val="134"/>
      </rPr>
      <t>与上年执行数</t>
    </r>
    <r>
      <rPr>
        <sz val="12"/>
        <rFont val="Times New Roman"/>
        <charset val="134"/>
      </rPr>
      <t xml:space="preserve">
</t>
    </r>
    <r>
      <rPr>
        <sz val="12"/>
        <rFont val="黑体"/>
        <charset val="134"/>
      </rPr>
      <t>对比增幅</t>
    </r>
    <r>
      <rPr>
        <sz val="12"/>
        <rFont val="Times New Roman"/>
        <charset val="134"/>
      </rPr>
      <t>%</t>
    </r>
  </si>
  <si>
    <r>
      <rPr>
        <b/>
        <sz val="12"/>
        <rFont val="Times New Roman"/>
        <charset val="134"/>
      </rPr>
      <t xml:space="preserve">  </t>
    </r>
    <r>
      <rPr>
        <b/>
        <sz val="12"/>
        <rFont val="楷体_GB2312"/>
        <charset val="134"/>
      </rPr>
      <t>税收收入</t>
    </r>
  </si>
  <si>
    <r>
      <rPr>
        <sz val="12"/>
        <rFont val="Times New Roman"/>
        <charset val="134"/>
      </rPr>
      <t xml:space="preserve">    </t>
    </r>
    <r>
      <rPr>
        <sz val="12"/>
        <rFont val="仿宋_GB2312"/>
        <charset val="134"/>
      </rPr>
      <t>增值税</t>
    </r>
  </si>
  <si>
    <r>
      <rPr>
        <sz val="12"/>
        <rFont val="Times New Roman"/>
        <charset val="134"/>
      </rPr>
      <t xml:space="preserve">    </t>
    </r>
    <r>
      <rPr>
        <sz val="12"/>
        <rFont val="仿宋_GB2312"/>
        <charset val="134"/>
      </rPr>
      <t>企业所得税</t>
    </r>
  </si>
  <si>
    <r>
      <rPr>
        <sz val="12"/>
        <rFont val="Times New Roman"/>
        <charset val="134"/>
      </rPr>
      <t xml:space="preserve">    </t>
    </r>
    <r>
      <rPr>
        <sz val="12"/>
        <rFont val="仿宋_GB2312"/>
        <charset val="134"/>
      </rPr>
      <t>企业所得税退税</t>
    </r>
  </si>
  <si>
    <r>
      <rPr>
        <sz val="12"/>
        <rFont val="Times New Roman"/>
        <charset val="134"/>
      </rPr>
      <t xml:space="preserve">    </t>
    </r>
    <r>
      <rPr>
        <sz val="12"/>
        <rFont val="仿宋_GB2312"/>
        <charset val="134"/>
      </rPr>
      <t>个人所得税</t>
    </r>
  </si>
  <si>
    <r>
      <rPr>
        <sz val="12"/>
        <rFont val="Times New Roman"/>
        <charset val="134"/>
      </rPr>
      <t xml:space="preserve">    </t>
    </r>
    <r>
      <rPr>
        <sz val="12"/>
        <rFont val="仿宋_GB2312"/>
        <charset val="134"/>
      </rPr>
      <t>资源税</t>
    </r>
  </si>
  <si>
    <r>
      <rPr>
        <sz val="12"/>
        <rFont val="Times New Roman"/>
        <charset val="134"/>
      </rPr>
      <t xml:space="preserve">    </t>
    </r>
    <r>
      <rPr>
        <sz val="12"/>
        <rFont val="仿宋_GB2312"/>
        <charset val="134"/>
      </rPr>
      <t>城市维护建设税</t>
    </r>
  </si>
  <si>
    <r>
      <rPr>
        <sz val="12"/>
        <rFont val="Times New Roman"/>
        <charset val="134"/>
      </rPr>
      <t xml:space="preserve">    </t>
    </r>
    <r>
      <rPr>
        <sz val="12"/>
        <rFont val="仿宋_GB2312"/>
        <charset val="134"/>
      </rPr>
      <t>房产税</t>
    </r>
  </si>
  <si>
    <r>
      <rPr>
        <sz val="12"/>
        <rFont val="Times New Roman"/>
        <charset val="134"/>
      </rPr>
      <t xml:space="preserve">    </t>
    </r>
    <r>
      <rPr>
        <sz val="12"/>
        <rFont val="仿宋_GB2312"/>
        <charset val="134"/>
      </rPr>
      <t>印花税</t>
    </r>
  </si>
  <si>
    <r>
      <rPr>
        <sz val="12"/>
        <rFont val="Times New Roman"/>
        <charset val="134"/>
      </rPr>
      <t xml:space="preserve">    </t>
    </r>
    <r>
      <rPr>
        <sz val="12"/>
        <rFont val="仿宋_GB2312"/>
        <charset val="134"/>
      </rPr>
      <t>城镇土地使用税</t>
    </r>
  </si>
  <si>
    <r>
      <rPr>
        <sz val="12"/>
        <rFont val="Times New Roman"/>
        <charset val="134"/>
      </rPr>
      <t xml:space="preserve">    </t>
    </r>
    <r>
      <rPr>
        <sz val="12"/>
        <rFont val="仿宋_GB2312"/>
        <charset val="134"/>
      </rPr>
      <t>土地增值税</t>
    </r>
  </si>
  <si>
    <r>
      <rPr>
        <sz val="12"/>
        <rFont val="Times New Roman"/>
        <charset val="134"/>
      </rPr>
      <t xml:space="preserve">    </t>
    </r>
    <r>
      <rPr>
        <sz val="12"/>
        <rFont val="仿宋_GB2312"/>
        <charset val="134"/>
      </rPr>
      <t>车船税</t>
    </r>
  </si>
  <si>
    <r>
      <rPr>
        <sz val="12"/>
        <rFont val="Times New Roman"/>
        <charset val="134"/>
      </rPr>
      <t xml:space="preserve">    </t>
    </r>
    <r>
      <rPr>
        <sz val="12"/>
        <rFont val="仿宋_GB2312"/>
        <charset val="134"/>
      </rPr>
      <t>耕地占用税</t>
    </r>
  </si>
  <si>
    <r>
      <rPr>
        <sz val="12"/>
        <rFont val="Times New Roman"/>
        <charset val="134"/>
      </rPr>
      <t xml:space="preserve">    </t>
    </r>
    <r>
      <rPr>
        <sz val="12"/>
        <rFont val="仿宋_GB2312"/>
        <charset val="134"/>
      </rPr>
      <t>契税</t>
    </r>
  </si>
  <si>
    <r>
      <rPr>
        <sz val="12"/>
        <rFont val="Times New Roman"/>
        <charset val="134"/>
      </rPr>
      <t xml:space="preserve">    </t>
    </r>
    <r>
      <rPr>
        <sz val="12"/>
        <rFont val="仿宋_GB2312"/>
        <charset val="134"/>
      </rPr>
      <t>烟叶税</t>
    </r>
  </si>
  <si>
    <r>
      <rPr>
        <sz val="12"/>
        <rFont val="Times New Roman"/>
        <charset val="134"/>
      </rPr>
      <t xml:space="preserve">    </t>
    </r>
    <r>
      <rPr>
        <sz val="12"/>
        <rFont val="仿宋_GB2312"/>
        <charset val="134"/>
      </rPr>
      <t>环境保护税</t>
    </r>
  </si>
  <si>
    <r>
      <rPr>
        <sz val="12"/>
        <rFont val="Times New Roman"/>
        <charset val="134"/>
      </rPr>
      <t xml:space="preserve">    </t>
    </r>
    <r>
      <rPr>
        <sz val="12"/>
        <rFont val="仿宋_GB2312"/>
        <charset val="134"/>
      </rPr>
      <t>其他税收收入</t>
    </r>
  </si>
  <si>
    <r>
      <rPr>
        <b/>
        <sz val="12"/>
        <rFont val="Times New Roman"/>
        <charset val="134"/>
      </rPr>
      <t xml:space="preserve">  </t>
    </r>
    <r>
      <rPr>
        <b/>
        <sz val="12"/>
        <rFont val="楷体_GB2312"/>
        <charset val="134"/>
      </rPr>
      <t>非税收入</t>
    </r>
  </si>
  <si>
    <r>
      <rPr>
        <sz val="12"/>
        <rFont val="Times New Roman"/>
        <charset val="134"/>
      </rPr>
      <t xml:space="preserve">    </t>
    </r>
    <r>
      <rPr>
        <sz val="12"/>
        <rFont val="仿宋_GB2312"/>
        <charset val="134"/>
      </rPr>
      <t>专项收入</t>
    </r>
  </si>
  <si>
    <r>
      <rPr>
        <sz val="12"/>
        <rFont val="Times New Roman"/>
        <charset val="134"/>
      </rPr>
      <t xml:space="preserve">    </t>
    </r>
    <r>
      <rPr>
        <sz val="12"/>
        <rFont val="仿宋_GB2312"/>
        <charset val="134"/>
      </rPr>
      <t>行政事业性收费收入</t>
    </r>
  </si>
  <si>
    <r>
      <rPr>
        <sz val="12"/>
        <rFont val="Times New Roman"/>
        <charset val="134"/>
      </rPr>
      <t xml:space="preserve">    </t>
    </r>
    <r>
      <rPr>
        <sz val="12"/>
        <rFont val="仿宋_GB2312"/>
        <charset val="134"/>
      </rPr>
      <t>罚没收入</t>
    </r>
  </si>
  <si>
    <r>
      <rPr>
        <sz val="12"/>
        <rFont val="Times New Roman"/>
        <charset val="134"/>
      </rPr>
      <t xml:space="preserve">    </t>
    </r>
    <r>
      <rPr>
        <sz val="12"/>
        <rFont val="仿宋_GB2312"/>
        <charset val="134"/>
      </rPr>
      <t>国有资本经营收入</t>
    </r>
  </si>
  <si>
    <r>
      <rPr>
        <sz val="12"/>
        <rFont val="Times New Roman"/>
        <charset val="134"/>
      </rPr>
      <t xml:space="preserve">    </t>
    </r>
    <r>
      <rPr>
        <sz val="12"/>
        <rFont val="仿宋_GB2312"/>
        <charset val="134"/>
      </rPr>
      <t>国有资源（资产）有偿使用收入</t>
    </r>
  </si>
  <si>
    <r>
      <rPr>
        <sz val="12"/>
        <rFont val="Times New Roman"/>
        <charset val="134"/>
      </rPr>
      <t xml:space="preserve">    </t>
    </r>
    <r>
      <rPr>
        <sz val="12"/>
        <rFont val="仿宋_GB2312"/>
        <charset val="134"/>
      </rPr>
      <t>捐赠收入</t>
    </r>
  </si>
  <si>
    <r>
      <rPr>
        <sz val="12"/>
        <rFont val="Times New Roman"/>
        <charset val="134"/>
      </rPr>
      <t xml:space="preserve">    </t>
    </r>
    <r>
      <rPr>
        <sz val="12"/>
        <rFont val="仿宋_GB2312"/>
        <charset val="134"/>
      </rPr>
      <t>政府住房基金收入</t>
    </r>
  </si>
  <si>
    <r>
      <rPr>
        <sz val="12"/>
        <rFont val="Times New Roman"/>
        <charset val="134"/>
      </rPr>
      <t xml:space="preserve">    </t>
    </r>
    <r>
      <rPr>
        <sz val="12"/>
        <rFont val="仿宋_GB2312"/>
        <charset val="134"/>
      </rPr>
      <t>其他收入</t>
    </r>
  </si>
  <si>
    <t>表14-2</t>
  </si>
  <si>
    <t>2025年市本级一般公共预算支出表（草案）</t>
  </si>
  <si>
    <t>上年预算数</t>
  </si>
  <si>
    <t>科目名称</t>
  </si>
  <si>
    <t>金额</t>
  </si>
  <si>
    <t>与上年预算数对比增幅%</t>
  </si>
  <si>
    <t>市本级</t>
  </si>
  <si>
    <t>提前下达</t>
  </si>
  <si>
    <t>上年结转</t>
  </si>
  <si>
    <t>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</si>
  <si>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</si>
  <si>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</si>
  <si>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</si>
  <si>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</si>
  <si>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</si>
  <si>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</si>
  <si>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</si>
  <si>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</si>
  <si>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</si>
  <si>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</si>
  <si>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</si>
  <si>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</si>
  <si>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</si>
  <si>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</si>
  <si>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</si>
  <si>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</si>
  <si>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</si>
  <si>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</si>
  <si>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</si>
  <si>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</si>
  <si>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</si>
  <si>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</si>
  <si>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</si>
  <si>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</si>
  <si>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</si>
  <si>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</si>
  <si>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</si>
  <si>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</si>
  <si>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</si>
  <si>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</si>
  <si>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</si>
  <si>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</si>
  <si>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</si>
  <si>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</si>
  <si>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</si>
  <si>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</si>
  <si>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</si>
  <si>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</si>
  <si>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</si>
  <si>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</si>
  <si>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r>
      <rPr>
        <sz val="11"/>
        <rFont val="宋体"/>
        <charset val="134"/>
      </rPr>
      <t xml:space="preserve">      财政监察</t>
    </r>
    <r>
      <rPr>
        <sz val="11"/>
        <rFont val="汉仪叶叶相思体简"/>
        <charset val="134"/>
      </rPr>
      <t>★</t>
    </r>
  </si>
  <si>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</si>
  <si>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</si>
  <si>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</si>
  <si>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</si>
  <si>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</si>
  <si>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</si>
  <si>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</si>
  <si>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宁财（行）指标【2024】574号—自治区财政厅关于提前下达2025年中央对地方审计专项补助经费预算指标的通知</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</si>
  <si>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</si>
  <si>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</si>
  <si>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</si>
  <si>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</si>
  <si>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</si>
  <si>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</si>
  <si>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</si>
  <si>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</si>
  <si>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</si>
  <si>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</si>
  <si>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</si>
  <si>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</si>
  <si>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</si>
  <si>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</si>
  <si>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</si>
  <si>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</si>
  <si>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</si>
  <si>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</si>
  <si>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</si>
  <si>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</si>
  <si>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</si>
  <si>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</si>
  <si>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</si>
  <si>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</si>
  <si>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</si>
  <si>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</si>
  <si>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</si>
  <si>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</si>
  <si>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</si>
  <si>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</si>
  <si>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</si>
  <si>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</si>
  <si>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</si>
  <si>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</si>
  <si>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</si>
  <si>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</si>
  <si>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</si>
  <si>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</si>
  <si>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</si>
  <si>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</si>
  <si>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</si>
  <si>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</si>
  <si>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</si>
  <si>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</si>
  <si>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宁财（行）指标〔2024〕583号自治区财政厅关于提前下达2025年城乡低收入 妇女“两癌”救助经费、“两癌”患病及特殊困难妇女关爱经费以及基层妇联保障经费预算指标的通知</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</si>
  <si>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</si>
  <si>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</si>
  <si>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</si>
  <si>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</si>
  <si>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</si>
  <si>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</si>
  <si>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</si>
  <si>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</si>
  <si>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</si>
  <si>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宁财（行）指标〔2024〕657号-自治区财政厅关于提前下达2025年选调生到村任职补助资金预算指标的通知</t>
  </si>
  <si>
    <t xml:space="preserve">      宣传管理</t>
  </si>
  <si>
    <t xml:space="preserve">      其他宣传事务支出</t>
  </si>
  <si>
    <t xml:space="preserve">    统战事务</t>
  </si>
  <si>
    <t xml:space="preserve">      宗教事务</t>
  </si>
  <si>
    <t xml:space="preserve">      华侨事务</t>
  </si>
  <si>
    <t>宁财（行）指标〔2024〕594号-自治区财政厅关于提前下达2025年华侨事务预算指标的通知</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</si>
  <si>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</si>
  <si>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</si>
  <si>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</si>
  <si>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</si>
  <si>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</si>
  <si>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</si>
  <si>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</si>
  <si>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</si>
  <si>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</si>
  <si>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</si>
  <si>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</si>
  <si>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</si>
  <si>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</si>
  <si>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宁财（行）指标〔2024〕628号-自治区财政厅关于提前下达2025年食品药品监管补助资金预算的通知</t>
  </si>
  <si>
    <t xml:space="preserve">      医疗器械事务</t>
  </si>
  <si>
    <t xml:space="preserve">      化妆品事务</t>
  </si>
  <si>
    <t xml:space="preserve">      质量安全监管</t>
  </si>
  <si>
    <t xml:space="preserve">      食品安全监管</t>
  </si>
  <si>
    <t xml:space="preserve">      其他市场监督管理事务</t>
  </si>
  <si>
    <t>社会工作事务</t>
  </si>
  <si>
    <t xml:space="preserve">      其他社会工作事务支出</t>
  </si>
  <si>
    <t>信访事务</t>
  </si>
  <si>
    <t xml:space="preserve">      信访业务</t>
  </si>
  <si>
    <t xml:space="preserve">      其他信访事务支出</t>
  </si>
  <si>
    <t>数据事务</t>
  </si>
  <si>
    <t xml:space="preserve">      其他数据事务支出</t>
  </si>
  <si>
    <t xml:space="preserve">    其他一般公共服务支出</t>
  </si>
  <si>
    <t xml:space="preserve">      国家赔偿费用支出</t>
  </si>
  <si>
    <t xml:space="preserve">      其他一般公共服务支出</t>
  </si>
  <si>
    <t>外交支出</t>
  </si>
  <si>
    <t xml:space="preserve">    对外合作与交流</t>
  </si>
  <si>
    <t xml:space="preserve">    对外宣传</t>
  </si>
  <si>
    <t xml:space="preserve">    其他外交支出</t>
  </si>
  <si>
    <t>国防支出</t>
  </si>
  <si>
    <t xml:space="preserve">    国防动员</t>
  </si>
  <si>
    <t xml:space="preserve">      兵役征集</t>
  </si>
  <si>
    <t xml:space="preserve">      经济动员</t>
  </si>
  <si>
    <t xml:space="preserve">      人民防空</t>
  </si>
  <si>
    <t xml:space="preserve">      交通战备</t>
  </si>
  <si>
    <t xml:space="preserve">      民兵</t>
  </si>
  <si>
    <t>宁财（行）指标〔2024〕570号自治区财政厅关于提前下达2025年民兵补助经费预算的通知</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</si>
  <si>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</si>
  <si>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</si>
  <si>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</si>
  <si>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</si>
  <si>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</si>
  <si>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</si>
  <si>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</si>
  <si>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宁财（行）指标〔2024〕575号/宁财（行）指标〔2024〕600号-自治区财政厅关于提前下达2025年公安交通安全管理专项资金预算指标的通知</t>
  </si>
  <si>
    <t xml:space="preserve">      执法办案</t>
  </si>
  <si>
    <t>宁财（行）指标〔2024〕600号-自治区财政厅关于提前下达2025年公安交通安全管理专项资金预算指标的通知</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</si>
  <si>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</si>
  <si>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</si>
  <si>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</si>
  <si>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</si>
  <si>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</si>
  <si>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</si>
  <si>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</si>
  <si>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</si>
  <si>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</si>
  <si>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</si>
  <si>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</si>
  <si>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</si>
  <si>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</si>
  <si>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</si>
  <si>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</si>
  <si>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</si>
  <si>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</si>
  <si>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宁财（行）指标〔2024〕575号/宁财（行）指标【2024】614号-自治区财政厅关于提前下达2025年全区法律援助案件补助经费等预算指标的通知</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</si>
  <si>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</si>
  <si>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</si>
  <si>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</si>
  <si>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</si>
  <si>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</si>
  <si>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</si>
  <si>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</si>
  <si>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</si>
  <si>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</si>
  <si>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</si>
  <si>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</si>
  <si>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</si>
  <si>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</si>
  <si>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</si>
  <si>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</si>
  <si>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</si>
  <si>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</si>
  <si>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</si>
  <si>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</si>
  <si>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</si>
  <si>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</si>
  <si>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</si>
  <si>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</si>
  <si>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</si>
  <si>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</si>
  <si>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</si>
  <si>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</si>
  <si>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</si>
  <si>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教育支出</t>
  </si>
  <si>
    <t>2403宁财（教）指标〔2024〕613号-自治区财政厅自治区教育厅人力资源和社会保障厅关于提前下达2025年学生资助补助经费预算的通知</t>
  </si>
  <si>
    <t xml:space="preserve">    教育管理事务</t>
  </si>
  <si>
    <t xml:space="preserve">      其他教育管理事务支出</t>
  </si>
  <si>
    <t>宁财（社）指标〔2024〕721号自治区财政厅 自治区教育厅关于提前下达2025年“学前教师”“城乡社区”“乡村医生”“司法协理”基层服务专项计划资金指标的通知</t>
  </si>
  <si>
    <t xml:space="preserve">    普通教育</t>
  </si>
  <si>
    <t xml:space="preserve">      学前教育</t>
  </si>
  <si>
    <t>宁财（教）指标〔2024〕613号-自治区财政厅自治区教育厅人力资源和社会保障厅关于提前下达2025年学生资助补助经费预算的通知</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</si>
  <si>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</si>
  <si>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</si>
  <si>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</si>
  <si>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</si>
  <si>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</si>
  <si>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</si>
  <si>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</si>
  <si>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</si>
  <si>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</si>
  <si>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</si>
  <si>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</si>
  <si>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</si>
  <si>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</si>
  <si>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</si>
  <si>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</si>
  <si>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</si>
  <si>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</si>
  <si>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</si>
  <si>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</si>
  <si>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</si>
  <si>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</si>
  <si>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</si>
  <si>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</si>
  <si>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</si>
  <si>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</si>
  <si>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</si>
  <si>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</si>
  <si>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</si>
  <si>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</si>
  <si>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</si>
  <si>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</si>
  <si>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</si>
  <si>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</si>
  <si>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</si>
  <si>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</si>
  <si>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</si>
  <si>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</si>
  <si>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</si>
  <si>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</si>
  <si>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</si>
  <si>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</si>
  <si>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</si>
  <si>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</si>
  <si>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</si>
  <si>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科学技术支出</t>
  </si>
  <si>
    <t>宁财（教）指标〔2024〕690号-自治区财政厅关于提前下达财政部2025年科技馆免费开放补助资金预算指标的通知251万元</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</si>
  <si>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</si>
  <si>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</si>
  <si>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</si>
  <si>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</si>
  <si>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</si>
  <si>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</si>
  <si>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</si>
  <si>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</si>
  <si>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</si>
  <si>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</si>
  <si>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</si>
  <si>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</si>
  <si>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</si>
  <si>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</si>
  <si>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</si>
  <si>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</si>
  <si>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</si>
  <si>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</si>
  <si>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宁财（教）指标【2024】643号-自治区财政厅关于提前下达2025年中央引导地方科技发展资金预算指标的通知215万元</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</si>
  <si>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</si>
  <si>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</si>
  <si>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</si>
  <si>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</si>
  <si>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</si>
  <si>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</si>
  <si>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</si>
  <si>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</si>
  <si>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</si>
  <si>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</si>
  <si>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</si>
  <si>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</si>
  <si>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</si>
  <si>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宁财（教）指标〔2024〕726号自治区财政厅关于提前下达2025年基层科普行动计划等科普项目资金（含中央补助资金）预算指标的通知</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</si>
  <si>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</si>
  <si>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</si>
  <si>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</si>
  <si>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</si>
  <si>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</si>
  <si>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</si>
  <si>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</si>
  <si>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</si>
  <si>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</si>
  <si>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</si>
  <si>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</si>
  <si>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</si>
  <si>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</si>
  <si>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</si>
  <si>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</si>
  <si>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</si>
  <si>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</si>
  <si>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文化旅游体育与传媒支出</t>
  </si>
  <si>
    <t>宁财（教）指标〔2024〕679号-自治区财政厅关于提前下达2025年中央支持地方公共文化服务体系建设补助资金预算的通知454万元   2079902科目删除，上年预算数15万元未计算</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</si>
  <si>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</si>
  <si>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</si>
  <si>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</si>
  <si>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</si>
  <si>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</si>
  <si>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</si>
  <si>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</si>
  <si>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</si>
  <si>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</si>
  <si>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宁财（教）指标〔2024〕663号-自治区财政厅关于提前下达2025年中央国家文物保护资金和国家非物质文化遗产保护资金预算的通知</t>
  </si>
  <si>
    <t xml:space="preserve">      文化和旅游市场管理</t>
  </si>
  <si>
    <t xml:space="preserve">      旅游宣传</t>
  </si>
  <si>
    <t xml:space="preserve">      文化和旅游管理事务</t>
  </si>
  <si>
    <t xml:space="preserve">      其他文化和旅游支出</t>
  </si>
  <si>
    <t>宁财（教）指标〔2024〕642号-自治区财政厅关于提前下达2025年中央文化人才专项经费和中央补助地方国家电影事业发展专项资金预算的通知</t>
  </si>
  <si>
    <t xml:space="preserve">    文物</t>
  </si>
  <si>
    <t xml:space="preserve">      文物保护</t>
  </si>
  <si>
    <t xml:space="preserve">      博物馆</t>
  </si>
  <si>
    <t>宁财（教）指标〔2024〕711号自治区财政厅关于提前下达2025年中央和自治区博物馆纪念馆 公共图书馆美术馆文化馆（站）免费开放补助资金预算指标的通知</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</si>
  <si>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</si>
  <si>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</si>
  <si>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</si>
  <si>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</si>
  <si>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</si>
  <si>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</si>
  <si>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</si>
  <si>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</si>
  <si>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</si>
  <si>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</si>
  <si>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</si>
  <si>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</si>
  <si>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</si>
  <si>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</si>
  <si>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</si>
  <si>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</si>
  <si>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</si>
  <si>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</si>
  <si>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</si>
  <si>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宁财（教）指标〔2024〕679号-自治区财政厅关于提前下达2025年中央支持地方公共文化服务体系建设补助资金预算的通知</t>
  </si>
  <si>
    <t xml:space="preserve">      广播电视事务</t>
  </si>
  <si>
    <t xml:space="preserve">      其他广播电视支出</t>
  </si>
  <si>
    <t xml:space="preserve">    其他文化旅游体育与传媒支出</t>
  </si>
  <si>
    <t xml:space="preserve">      文化产业发展专项支出</t>
  </si>
  <si>
    <t xml:space="preserve">      其他文化旅游体育与传媒支出</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</si>
  <si>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</si>
  <si>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</si>
  <si>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</si>
  <si>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</si>
  <si>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</si>
  <si>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</si>
  <si>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</si>
  <si>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</si>
  <si>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</si>
  <si>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</si>
  <si>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</si>
  <si>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</si>
  <si>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</si>
  <si>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</si>
  <si>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</si>
  <si>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</si>
  <si>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</si>
  <si>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</si>
  <si>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</si>
  <si>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</si>
  <si>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</si>
  <si>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</si>
  <si>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</si>
  <si>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</si>
  <si>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</si>
  <si>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</si>
  <si>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</si>
  <si>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</si>
  <si>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</si>
  <si>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宁财（社）指标（2024）585号-自治区财政厅 自治区人力资源和社会保障厅关于提前下达2025年机关事业单位养老保险制度改革中央财政补助经费的通知</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</si>
  <si>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</si>
  <si>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</si>
  <si>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</si>
  <si>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</si>
  <si>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</si>
  <si>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</si>
  <si>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</si>
  <si>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</si>
  <si>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宁财（社）指标〔2024〕682号-自治区财政厅 自治区人力资源和社会保障厅关于提前下达2025年中央及自治区就业补助资金预算指标的通知</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</si>
  <si>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</si>
  <si>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</si>
  <si>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</si>
  <si>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</si>
  <si>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</si>
  <si>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</si>
  <si>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</si>
  <si>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</si>
  <si>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</si>
  <si>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</si>
  <si>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</si>
  <si>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</si>
  <si>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</si>
  <si>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</si>
  <si>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</si>
  <si>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</si>
  <si>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</si>
  <si>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</si>
  <si>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</si>
  <si>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</si>
  <si>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宁财（社）指标〔2024〕697号-自治区财政厅关于提前下达2025年中央退役安置补助经费预算的通知</t>
  </si>
  <si>
    <t xml:space="preserve">      军队移交政府离退休干部管理机构</t>
  </si>
  <si>
    <t xml:space="preserve">      退役士兵管理教育</t>
  </si>
  <si>
    <t xml:space="preserve">      军队转业干部安置</t>
  </si>
  <si>
    <t>宁财（社）指标〔2024〕564号-自治区财政厅关于提前下达2025年中央军队转业干部补助经费预算的通知</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</si>
  <si>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</si>
  <si>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</si>
  <si>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</si>
  <si>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</si>
  <si>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</si>
  <si>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</si>
  <si>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</si>
  <si>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</si>
  <si>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</si>
  <si>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</si>
  <si>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</si>
  <si>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宁财（社）指标〔2024〕700号自治区财政厅  自治区残疾人联合会关于提前下达2025年中央财政残疾人事业发展补助资金预算指标的通知</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</si>
  <si>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</si>
  <si>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</si>
  <si>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</si>
  <si>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</si>
  <si>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</si>
  <si>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</si>
  <si>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</si>
  <si>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</si>
  <si>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</si>
  <si>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</si>
  <si>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</si>
  <si>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</si>
  <si>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</si>
  <si>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</si>
  <si>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</si>
  <si>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</si>
  <si>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</si>
  <si>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</si>
  <si>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</si>
  <si>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</si>
  <si>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</si>
  <si>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</si>
  <si>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</si>
  <si>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</si>
  <si>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</si>
  <si>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</si>
  <si>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</si>
  <si>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</si>
  <si>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</si>
  <si>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</si>
  <si>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</si>
  <si>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</si>
  <si>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</si>
  <si>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</si>
  <si>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</si>
  <si>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</si>
  <si>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</si>
  <si>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</si>
  <si>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</si>
  <si>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</si>
  <si>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</si>
  <si>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</si>
  <si>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</si>
  <si>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</si>
  <si>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</si>
  <si>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</si>
  <si>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</si>
  <si>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</si>
  <si>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</si>
  <si>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</si>
  <si>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</si>
  <si>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</si>
  <si>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</si>
  <si>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</si>
  <si>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</si>
  <si>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</si>
  <si>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</si>
  <si>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</si>
  <si>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</si>
  <si>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</si>
  <si>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</si>
  <si>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</si>
  <si>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</si>
  <si>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</si>
  <si>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</si>
  <si>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</si>
  <si>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</si>
  <si>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</si>
  <si>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</si>
  <si>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宁财（社）指标〔2024〕703号自治区财政厅 卫生健康委关于提前下达2025年基本公共服务补助资金预算的通知</t>
  </si>
  <si>
    <t xml:space="preserve">      重大公共卫生服务</t>
  </si>
  <si>
    <t xml:space="preserve">      突发公共卫生事件应急处理</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</si>
  <si>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</si>
  <si>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</si>
  <si>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</si>
  <si>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</si>
  <si>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</si>
  <si>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</si>
  <si>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</si>
  <si>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</si>
  <si>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</si>
  <si>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</si>
  <si>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</si>
  <si>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</si>
  <si>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</si>
  <si>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宁财（社）指标【2024】550号-自治区财政厅 自治区医疗保障局关于提前下达2025年中央财政城乡居民基本医疗保险补助预算的通知59134万元、宁财（社）指标【2024】616号-自治区财政厅自治区医保局关于提前下达 2025年城乡居民基本医疗保险自治区财政补助资金的通知15610万元</t>
  </si>
  <si>
    <t xml:space="preserve">      财政对其他基本医疗保险基金的补助</t>
  </si>
  <si>
    <t xml:space="preserve">    医疗救助</t>
  </si>
  <si>
    <t xml:space="preserve">      城乡医疗救助</t>
  </si>
  <si>
    <t>宁财（社）指标〔2024〕646号-自治区财政厅医疗保障局关于提前下达2025年中央和自治区医疗救助补助资金预算的通知</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</si>
  <si>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</si>
  <si>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</si>
  <si>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</si>
  <si>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</si>
  <si>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</si>
  <si>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</si>
  <si>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</si>
  <si>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</si>
  <si>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</si>
  <si>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宁财（社）指标〔2024〕708号自治区财政厅 医疗保障局关于提前下达2025年中央财政医疗服务与保障能力提升补助资金（医疗保障服务能力建设部分）预算的通知</t>
  </si>
  <si>
    <t xml:space="preserve">   中医药事务</t>
  </si>
  <si>
    <t xml:space="preserve">      中医（民族医）药专项</t>
  </si>
  <si>
    <t xml:space="preserve">      其他中医药事务支出</t>
  </si>
  <si>
    <t xml:space="preserve">   疾病预防控制事务</t>
  </si>
  <si>
    <t xml:space="preserve">      其他疾病预防控制事务</t>
  </si>
  <si>
    <t xml:space="preserve">   托育服务</t>
  </si>
  <si>
    <t xml:space="preserve">      托育机构</t>
  </si>
  <si>
    <t xml:space="preserve">      其他托育服务支出</t>
  </si>
  <si>
    <t>其他卫生健康支出</t>
  </si>
  <si>
    <t xml:space="preserve">    其他卫生健康支出</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</si>
  <si>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</si>
  <si>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</si>
  <si>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</si>
  <si>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</si>
  <si>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</si>
  <si>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</si>
  <si>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</si>
  <si>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</si>
  <si>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</si>
  <si>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</si>
  <si>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</si>
  <si>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</si>
  <si>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</si>
  <si>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</si>
  <si>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宁财（资环）指标〔2024〕552号-自治区财政厅 生态环境厅 住房和城乡建设厅 发展改革委关于提前下达2025年度中央财政污染防治专项资金预算指标（第一批）的通知、宁财（资环）指标〔2024〕645号-自治区财政厅关于提前下达2025年度中央财政污染防治资金预算指标（第二批）的通知</t>
  </si>
  <si>
    <t xml:space="preserve">      水体</t>
  </si>
  <si>
    <t>宁财（资环）指标〔2024〕645号-自治区财政厅关于提前下达2025年度中央财政污染防治资金预算指标（第二批）的通知</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</si>
  <si>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</si>
  <si>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</si>
  <si>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</si>
  <si>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</si>
  <si>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</si>
  <si>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</si>
  <si>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</si>
  <si>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</si>
  <si>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</si>
  <si>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</si>
  <si>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</si>
  <si>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</si>
  <si>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宁财（资环）指标〔2024〕631号-自治区财政厅关于提前下达2025年中央财政林业草原生态保护恢复资金预算指标的通知</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</si>
  <si>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</si>
  <si>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</si>
  <si>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</si>
  <si>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</si>
  <si>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</si>
  <si>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</si>
  <si>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</si>
  <si>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</si>
  <si>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</si>
  <si>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</si>
  <si>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</si>
  <si>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</si>
  <si>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</si>
  <si>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</si>
  <si>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</si>
  <si>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</si>
  <si>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</si>
  <si>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</si>
  <si>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</si>
  <si>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</si>
  <si>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</si>
  <si>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</si>
  <si>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</si>
  <si>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</si>
  <si>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</si>
  <si>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</si>
  <si>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</si>
  <si>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</si>
  <si>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</si>
  <si>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</si>
  <si>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</si>
  <si>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</si>
  <si>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</si>
  <si>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</si>
  <si>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</si>
  <si>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</si>
  <si>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</si>
  <si>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</si>
  <si>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</si>
  <si>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</si>
  <si>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</si>
  <si>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</si>
  <si>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</si>
  <si>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</si>
  <si>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</si>
  <si>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</si>
  <si>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</si>
  <si>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</si>
  <si>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</si>
  <si>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</si>
  <si>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</si>
  <si>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加1500</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</si>
  <si>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</si>
  <si>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</si>
  <si>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</si>
  <si>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</si>
  <si>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</si>
  <si>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</si>
  <si>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加2000</t>
  </si>
  <si>
    <t>农林水支出</t>
  </si>
  <si>
    <t xml:space="preserve">    农业农村</t>
  </si>
  <si>
    <t xml:space="preserve">      农垦运行</t>
  </si>
  <si>
    <t xml:space="preserve">      科技转化与推广服务</t>
  </si>
  <si>
    <t xml:space="preserve">      病虫害控制</t>
  </si>
  <si>
    <t>宁财（农）指标〔2024〕647号-自治区财政厅关于提前下达2025年中央和自治区农业农村相关资金（第一批）预算的通知</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</si>
  <si>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</si>
  <si>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</si>
  <si>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</si>
  <si>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</si>
  <si>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</si>
  <si>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</si>
  <si>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</si>
  <si>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</si>
  <si>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</si>
  <si>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</si>
  <si>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</si>
  <si>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</si>
  <si>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</si>
  <si>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</si>
  <si>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</si>
  <si>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</si>
  <si>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</si>
  <si>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</si>
  <si>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</si>
  <si>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</si>
  <si>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</si>
  <si>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</si>
  <si>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宁财（资环）指标〔2024〕680号-自治区财政厅关于提前下达2025年中央财政林业草原改革发展资金预算指标的通知</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</si>
  <si>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</si>
  <si>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</si>
  <si>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</si>
  <si>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</si>
  <si>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</si>
  <si>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</si>
  <si>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</si>
  <si>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</si>
  <si>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</si>
  <si>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</si>
  <si>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</si>
  <si>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</si>
  <si>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</si>
  <si>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</si>
  <si>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</si>
  <si>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</si>
  <si>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</si>
  <si>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</si>
  <si>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</si>
  <si>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</si>
  <si>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</si>
  <si>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</si>
  <si>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</si>
  <si>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</si>
  <si>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</si>
  <si>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</si>
  <si>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</si>
  <si>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</si>
  <si>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</si>
  <si>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</si>
  <si>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</si>
  <si>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</si>
  <si>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</si>
  <si>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</si>
  <si>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</si>
  <si>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</si>
  <si>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</si>
  <si>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</si>
  <si>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</si>
  <si>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</si>
  <si>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</si>
  <si>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</si>
  <si>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</si>
  <si>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</si>
  <si>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</si>
  <si>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</si>
  <si>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</si>
  <si>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</si>
  <si>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</si>
  <si>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</si>
  <si>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</si>
  <si>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</si>
  <si>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</si>
  <si>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</si>
  <si>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</si>
  <si>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</si>
  <si>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宁财（金）指标〔2024〕654号-自治区财政厅关于提前下达2025年创业担保贷款中央贴息资金预算指标的通知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</si>
  <si>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</si>
  <si>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</si>
  <si>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</si>
  <si>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</si>
  <si>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</si>
  <si>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</si>
  <si>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</si>
  <si>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</si>
  <si>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</si>
  <si>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</si>
  <si>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</si>
  <si>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</si>
  <si>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</si>
  <si>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</si>
  <si>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</si>
  <si>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</si>
  <si>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</si>
  <si>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</si>
  <si>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</si>
  <si>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</si>
  <si>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</si>
  <si>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</si>
  <si>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</si>
  <si>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</si>
  <si>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</si>
  <si>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</si>
  <si>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</si>
  <si>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</si>
  <si>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</si>
  <si>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</si>
  <si>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</si>
  <si>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</si>
  <si>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</si>
  <si>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</si>
  <si>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</si>
  <si>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</si>
  <si>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</si>
  <si>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</si>
  <si>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</si>
  <si>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</si>
  <si>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</si>
  <si>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</si>
  <si>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</si>
  <si>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</si>
  <si>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t>
  </si>
  <si>
    <t xml:space="preserve">      公共交通运营补助</t>
  </si>
  <si>
    <t xml:space="preserve">      其他交通运输支出</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</si>
  <si>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</si>
  <si>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</si>
  <si>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</si>
  <si>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</si>
  <si>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</si>
  <si>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</si>
  <si>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</si>
  <si>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</si>
  <si>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</si>
  <si>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</si>
  <si>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</si>
  <si>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</si>
  <si>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</si>
  <si>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</si>
  <si>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</si>
  <si>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</si>
  <si>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</si>
  <si>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</si>
  <si>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</si>
  <si>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</si>
  <si>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</si>
  <si>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</si>
  <si>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</si>
  <si>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</si>
  <si>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</si>
  <si>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</si>
  <si>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</si>
  <si>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</si>
  <si>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</si>
  <si>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</si>
  <si>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</si>
  <si>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</si>
  <si>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</si>
  <si>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</si>
  <si>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</si>
  <si>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</si>
  <si>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</si>
  <si>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</si>
  <si>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</si>
  <si>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</si>
  <si>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</si>
  <si>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</si>
  <si>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</si>
  <si>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</si>
  <si>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</si>
  <si>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</si>
  <si>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</si>
  <si>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</si>
  <si>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</si>
  <si>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</si>
  <si>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</si>
  <si>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</si>
  <si>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</si>
  <si>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</si>
  <si>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</si>
  <si>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宁财（建）指标（2024）675号-自治区财政厅关于提前下达2025年中央外经贸发展资金预算的通知</t>
  </si>
  <si>
    <t xml:space="preserve">    其他商业服务业等支出</t>
  </si>
  <si>
    <t xml:space="preserve">      服务业基础设施建设</t>
  </si>
  <si>
    <t xml:space="preserve">      其他商业服务业等支出</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</si>
  <si>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</si>
  <si>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</si>
  <si>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</si>
  <si>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</si>
  <si>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</si>
  <si>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</si>
  <si>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</si>
  <si>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</si>
  <si>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</si>
  <si>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</si>
  <si>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</si>
  <si>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</si>
  <si>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</si>
  <si>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</si>
  <si>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</si>
  <si>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</si>
  <si>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</si>
  <si>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</si>
  <si>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</si>
  <si>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</si>
  <si>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</si>
  <si>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</si>
  <si>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</si>
  <si>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</si>
  <si>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</si>
  <si>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</si>
  <si>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</si>
  <si>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</si>
  <si>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</si>
  <si>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</si>
  <si>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</si>
  <si>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</si>
  <si>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</si>
  <si>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</si>
  <si>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</si>
  <si>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</si>
  <si>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</si>
  <si>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</si>
  <si>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</si>
  <si>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宁财（资环）指标〔2024〕615号自治区财政厅自然资源厅关于提前下达 2025年重点生态保护修复治理资金预算的通知</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</si>
  <si>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</si>
  <si>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</si>
  <si>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</si>
  <si>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</si>
  <si>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</si>
  <si>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</si>
  <si>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</si>
  <si>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</si>
  <si>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</si>
  <si>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</si>
  <si>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</si>
  <si>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</si>
  <si>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</si>
  <si>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</si>
  <si>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</si>
  <si>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</si>
  <si>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</si>
  <si>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</si>
  <si>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</si>
  <si>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</si>
  <si>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</si>
  <si>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行政运行</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</si>
  <si>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</si>
  <si>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</si>
  <si>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</si>
  <si>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</si>
  <si>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</si>
  <si>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</si>
  <si>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</si>
  <si>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</si>
  <si>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</si>
  <si>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</si>
  <si>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</si>
  <si>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</si>
  <si>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</si>
  <si>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住房保障支出</t>
  </si>
  <si>
    <t xml:space="preserve">    保障性安居工程支出</t>
  </si>
  <si>
    <t xml:space="preserve">      沉陷区治理</t>
  </si>
  <si>
    <t xml:space="preserve">      棚户区改造</t>
  </si>
  <si>
    <t>宁财（综）指标〔2024〕665号-自治区财政厅关于提前下达2025年自治区财政城镇保障性安居工程补助资金预算的通知</t>
  </si>
  <si>
    <t xml:space="preserve">      少数民族地区游牧民定居工程</t>
  </si>
  <si>
    <t xml:space="preserve">      农村危房改造</t>
  </si>
  <si>
    <t xml:space="preserve">      老旧小区改造</t>
  </si>
  <si>
    <t xml:space="preserve">      配租型住房保障</t>
  </si>
  <si>
    <t>宁财（综）指标【2024】584号-自治区财政厅关于提前下达2025年中央财政城镇保障性安居工程补助资金预算的通知172万元；宁财（综）指标〔2024〕665号-自治区财政厅关于提前下达2025年自治区财政城镇保障性安居工程补助资金预算的通知111万元</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</si>
  <si>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</si>
  <si>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</si>
  <si>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</si>
  <si>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</si>
  <si>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</si>
  <si>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</si>
  <si>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</si>
  <si>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</si>
  <si>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</si>
  <si>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</si>
  <si>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</si>
  <si>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</si>
  <si>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</si>
  <si>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</si>
  <si>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</si>
  <si>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</si>
  <si>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</si>
  <si>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</si>
  <si>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</si>
  <si>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</si>
  <si>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</si>
  <si>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</si>
  <si>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</si>
  <si>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</si>
  <si>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</si>
  <si>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</si>
  <si>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</si>
  <si>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</si>
  <si>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</si>
  <si>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</si>
  <si>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</si>
  <si>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</si>
  <si>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</si>
  <si>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</si>
  <si>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</si>
  <si>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</si>
  <si>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</si>
  <si>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</si>
  <si>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</si>
  <si>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</si>
  <si>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</si>
  <si>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</si>
  <si>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</si>
  <si>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</si>
  <si>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</si>
  <si>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</si>
  <si>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</si>
  <si>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</si>
  <si>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</si>
  <si>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</si>
  <si>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</si>
  <si>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</si>
  <si>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</si>
  <si>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</si>
  <si>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</si>
  <si>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</si>
  <si>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</si>
  <si>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</si>
  <si>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</si>
  <si>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</si>
  <si>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</si>
  <si>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</si>
  <si>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</si>
  <si>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</si>
  <si>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</si>
  <si>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</si>
  <si>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</si>
  <si>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</si>
  <si>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</si>
  <si>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</si>
  <si>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</si>
  <si>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</si>
  <si>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</si>
  <si>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</si>
  <si>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</si>
  <si>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</si>
  <si>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</si>
  <si>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</si>
  <si>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</si>
  <si>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</si>
  <si>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</si>
  <si>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</si>
  <si>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</si>
  <si>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</si>
  <si>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</si>
  <si>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</si>
  <si>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</si>
  <si>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预备费</t>
  </si>
  <si>
    <t>其他支出</t>
  </si>
  <si>
    <t xml:space="preserve">    年初预留</t>
  </si>
  <si>
    <t xml:space="preserve">     年初预留</t>
  </si>
  <si>
    <t xml:space="preserve">     其他支出</t>
  </si>
  <si>
    <t>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</si>
  <si>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</si>
  <si>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</si>
  <si>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</si>
  <si>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</si>
  <si>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</si>
  <si>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</si>
  <si>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地方政府一般债务发行费用支出</t>
  </si>
  <si>
    <t>表14-3</t>
  </si>
  <si>
    <t>2025年市本级一般公共预算收支平衡表（草案）</t>
  </si>
  <si>
    <t>收入</t>
  </si>
  <si>
    <t>支出</t>
  </si>
  <si>
    <t>　　　增值税留抵退税转移支付收入</t>
  </si>
  <si>
    <t>　　　其他退税减税降费转移支付收入</t>
  </si>
  <si>
    <t>　　　补充县区财力转移支付收入</t>
  </si>
  <si>
    <t xml:space="preserve">      其他收入</t>
  </si>
  <si>
    <t xml:space="preserve">  下级上解收入</t>
  </si>
  <si>
    <t>　债务转贷收入</t>
  </si>
  <si>
    <t xml:space="preserve">  　地方政府一般债务转贷收入</t>
  </si>
  <si>
    <t>　动用预算稳定调节基金区域间转移性收入</t>
  </si>
  <si>
    <t xml:space="preserve">  区域间转移性支出</t>
  </si>
  <si>
    <t>　区域间转移性收入</t>
  </si>
  <si>
    <t xml:space="preserve">    援助其他地区支出</t>
  </si>
  <si>
    <t xml:space="preserve">    接受其他地区援助收入</t>
  </si>
  <si>
    <t xml:space="preserve">    生态保护补偿转移性支出</t>
  </si>
  <si>
    <t>　　生态保护补偿转移性收入</t>
  </si>
  <si>
    <t xml:space="preserve">    土地指标调剂转移性支出</t>
  </si>
  <si>
    <t xml:space="preserve">   土地指标调剂转移性收入</t>
  </si>
  <si>
    <t xml:space="preserve">    其他转移性支出</t>
  </si>
  <si>
    <t>　　其他转移性收入</t>
  </si>
  <si>
    <t xml:space="preserve">  计划单列市上解省支出</t>
  </si>
  <si>
    <t xml:space="preserve">  省补助计划单列市支出</t>
  </si>
  <si>
    <t xml:space="preserve">  年终结余</t>
  </si>
  <si>
    <t>表14-4</t>
  </si>
  <si>
    <t>2025年市本级一般公共预算支出资金来源表（草案）</t>
  </si>
  <si>
    <t>合计</t>
  </si>
  <si>
    <t>财力安排</t>
  </si>
  <si>
    <t>专项转移支付收入安排</t>
  </si>
  <si>
    <t>动用上年结转安排</t>
  </si>
  <si>
    <t>调入资金</t>
  </si>
  <si>
    <t>政府债务资金</t>
  </si>
  <si>
    <t>其他资金</t>
  </si>
  <si>
    <t xml:space="preserve">  一般公共服务</t>
  </si>
  <si>
    <t xml:space="preserve">    社会工作事务</t>
  </si>
  <si>
    <t xml:space="preserve">    信访事务</t>
  </si>
  <si>
    <t xml:space="preserve">    数据事务</t>
  </si>
  <si>
    <t xml:space="preserve">  外交支出</t>
  </si>
  <si>
    <t xml:space="preserve">  国防支出</t>
  </si>
  <si>
    <t xml:space="preserve">  公共安全支出</t>
  </si>
  <si>
    <t xml:space="preserve">  教育支出</t>
  </si>
  <si>
    <t xml:space="preserve">  科学技术支出</t>
  </si>
  <si>
    <t xml:space="preserve">  文化旅游体育与传媒支出</t>
  </si>
  <si>
    <t xml:space="preserve">  社会保障和就业支出</t>
  </si>
  <si>
    <t xml:space="preserve">  卫生健康支出</t>
  </si>
  <si>
    <t xml:space="preserve">  其他卫生健康支出</t>
  </si>
  <si>
    <t xml:space="preserve">  节能环保支出</t>
  </si>
  <si>
    <t xml:space="preserve">  城乡社区支出</t>
  </si>
  <si>
    <t xml:space="preserve">    城乡社区公共设施</t>
  </si>
  <si>
    <t xml:space="preserve">    城乡社区环境卫生</t>
  </si>
  <si>
    <t xml:space="preserve">    建设市场管理与监督</t>
  </si>
  <si>
    <t xml:space="preserve">    其他城乡社区支出</t>
  </si>
  <si>
    <t xml:space="preserve">  农林水支出</t>
  </si>
  <si>
    <t xml:space="preserve">  交通运输支出</t>
  </si>
  <si>
    <t xml:space="preserve">    车辆购置税支出</t>
  </si>
  <si>
    <t xml:space="preserve">  资源勘探工业信息等支出</t>
  </si>
  <si>
    <t xml:space="preserve">    工业和信息产业监管</t>
  </si>
  <si>
    <t xml:space="preserve">  商业服务业等支出</t>
  </si>
  <si>
    <t xml:space="preserve">  金融支出</t>
  </si>
  <si>
    <t xml:space="preserve">  援助其他地区支出</t>
  </si>
  <si>
    <t xml:space="preserve">  自然资源海洋气象等支出</t>
  </si>
  <si>
    <t xml:space="preserve">  住房保障支出</t>
  </si>
  <si>
    <t xml:space="preserve">  粮油物资储备支出</t>
  </si>
  <si>
    <t xml:space="preserve">  灾害防治及应急管理支出</t>
  </si>
  <si>
    <t xml:space="preserve">  预备费</t>
  </si>
  <si>
    <t xml:space="preserve">  其他支出</t>
  </si>
  <si>
    <t xml:space="preserve">  债务付息支出</t>
  </si>
  <si>
    <t xml:space="preserve">  债务发行费用支出</t>
  </si>
  <si>
    <t>表14-5</t>
  </si>
  <si>
    <t>2025年市本级一般公共预算支出政府经济科目表（草案）</t>
  </si>
  <si>
    <t>单位： 万元</t>
  </si>
  <si>
    <t>科目编码</t>
  </si>
  <si>
    <t>本级财力安排</t>
  </si>
  <si>
    <t>一般性转移支付</t>
  </si>
  <si>
    <t>专项转移支付</t>
  </si>
  <si>
    <t>动用上年结余安排</t>
  </si>
  <si>
    <t>501</t>
  </si>
  <si>
    <t>机关工资福利支出</t>
  </si>
  <si>
    <t>　50101</t>
  </si>
  <si>
    <t>　工资奖金津补贴</t>
  </si>
  <si>
    <t>　50102</t>
  </si>
  <si>
    <t>　社会保障缴费</t>
  </si>
  <si>
    <t>　50103</t>
  </si>
  <si>
    <t>　住房公积金</t>
  </si>
  <si>
    <t>　50199</t>
  </si>
  <si>
    <t>　其他工资福利支出</t>
  </si>
  <si>
    <t>502</t>
  </si>
  <si>
    <t>机关商品和服务支出</t>
  </si>
  <si>
    <t>　50201</t>
  </si>
  <si>
    <t>　办公经费</t>
  </si>
  <si>
    <t>　50202</t>
  </si>
  <si>
    <t>　会议费</t>
  </si>
  <si>
    <t>　50203</t>
  </si>
  <si>
    <t>　培训费</t>
  </si>
  <si>
    <t>　50204</t>
  </si>
  <si>
    <t>　专用材料购置费</t>
  </si>
  <si>
    <t>　50205</t>
  </si>
  <si>
    <t>　委托业务费</t>
  </si>
  <si>
    <t>　50206</t>
  </si>
  <si>
    <t>　公务接待费</t>
  </si>
  <si>
    <t>　50208</t>
  </si>
  <si>
    <t>　公务用车运行维护费</t>
  </si>
  <si>
    <t>　50209</t>
  </si>
  <si>
    <t>　维修（护）费</t>
  </si>
  <si>
    <t>　50299</t>
  </si>
  <si>
    <t>　其他商品和服务支出</t>
  </si>
  <si>
    <t>503</t>
  </si>
  <si>
    <t>机关资本性支出</t>
  </si>
  <si>
    <t>　50301</t>
  </si>
  <si>
    <t>　房屋建筑物购建</t>
  </si>
  <si>
    <t>　50302</t>
  </si>
  <si>
    <t>　基础设施建设</t>
  </si>
  <si>
    <t>　50306</t>
  </si>
  <si>
    <t>　设备购置</t>
  </si>
  <si>
    <t>　50307</t>
  </si>
  <si>
    <t>　大型修缮</t>
  </si>
  <si>
    <t>　50399</t>
  </si>
  <si>
    <t>　其他资本性支出</t>
  </si>
  <si>
    <t>504</t>
  </si>
  <si>
    <t>机关资本性支出（基本建设）</t>
  </si>
  <si>
    <t>　50401</t>
  </si>
  <si>
    <t>　50402</t>
  </si>
  <si>
    <t>　50403</t>
  </si>
  <si>
    <t>　公务用车购置</t>
  </si>
  <si>
    <t>　50404</t>
  </si>
  <si>
    <t>　50405</t>
  </si>
  <si>
    <t>　50499</t>
  </si>
  <si>
    <t>505</t>
  </si>
  <si>
    <t>对事业单位经常性补助</t>
  </si>
  <si>
    <t>　50501</t>
  </si>
  <si>
    <t>　工资福利支出</t>
  </si>
  <si>
    <t>　50502</t>
  </si>
  <si>
    <t>　商品和服务支出</t>
  </si>
  <si>
    <t>506</t>
  </si>
  <si>
    <t>对事业单位资本性补助</t>
  </si>
  <si>
    <t>　50601</t>
  </si>
  <si>
    <t>　资本性支出</t>
  </si>
  <si>
    <t>　50602</t>
  </si>
  <si>
    <t>　资本性支出（基本建设）</t>
  </si>
  <si>
    <t>507</t>
  </si>
  <si>
    <t>对企业补助</t>
  </si>
  <si>
    <t>　50701</t>
  </si>
  <si>
    <t>　费用补贴</t>
  </si>
  <si>
    <t>　50799</t>
  </si>
  <si>
    <t>　其他对企业补助</t>
  </si>
  <si>
    <t>509</t>
  </si>
  <si>
    <t>对个人和家庭的补助</t>
  </si>
  <si>
    <t>　50901</t>
  </si>
  <si>
    <t>　社会福利和救助</t>
  </si>
  <si>
    <t>　50905</t>
  </si>
  <si>
    <t>　离退休费</t>
  </si>
  <si>
    <t>　50999</t>
  </si>
  <si>
    <t>　其他对个人和家庭补助</t>
  </si>
  <si>
    <t>510</t>
  </si>
  <si>
    <t>对社会保障基金补助</t>
  </si>
  <si>
    <t xml:space="preserve">    51002</t>
  </si>
  <si>
    <t>对社会保险基金补助</t>
  </si>
  <si>
    <t>511</t>
  </si>
  <si>
    <t>债务利息及费用支出</t>
  </si>
  <si>
    <t>　51101</t>
  </si>
  <si>
    <t>　国内债务付息</t>
  </si>
  <si>
    <t>　51102</t>
  </si>
  <si>
    <t>　国外债务付息</t>
  </si>
  <si>
    <t>514</t>
  </si>
  <si>
    <t>预备费及预留</t>
  </si>
  <si>
    <t>　51401</t>
  </si>
  <si>
    <t>　预备费</t>
  </si>
  <si>
    <t>599</t>
  </si>
  <si>
    <t>　59999</t>
  </si>
  <si>
    <t>　其他支出</t>
  </si>
  <si>
    <t>表14-6</t>
  </si>
  <si>
    <t>2025年市本级一般公共预算支出政府经济科目基本支出表（草案）</t>
  </si>
  <si>
    <t>一般公共预算</t>
  </si>
  <si>
    <t>表15-1</t>
  </si>
  <si>
    <t>2025年市本级对下一般公共预算转移支付预算表（草案）</t>
  </si>
  <si>
    <t>地    区</t>
  </si>
  <si>
    <t>转移支付合计</t>
  </si>
  <si>
    <t>一般性转移支付小计</t>
  </si>
  <si>
    <t>体制补助收入</t>
  </si>
  <si>
    <t>均衡性转移支付收入</t>
  </si>
  <si>
    <t>县级基本财力保障机制奖补资金收入</t>
  </si>
  <si>
    <t>结算补助收入</t>
  </si>
  <si>
    <t>资源枯竭城市转移支付补助收入</t>
  </si>
  <si>
    <t>企业事业单位划转补助收入</t>
  </si>
  <si>
    <t>产粮（油）大县奖励资金收入</t>
  </si>
  <si>
    <t>重点生态功能区转移支付收入</t>
  </si>
  <si>
    <t>固定数额补助收入</t>
  </si>
  <si>
    <t>革命老区转移支付收入</t>
  </si>
  <si>
    <t>民族地区转移支付收入</t>
  </si>
  <si>
    <t>边境地区转移支付收入</t>
  </si>
  <si>
    <t>一般公共服务共同财政事权转移支付收入</t>
  </si>
  <si>
    <t>外交共同财政事权转移支付收入</t>
  </si>
  <si>
    <t>国防共同财政事权转移支付收入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</si>
  <si>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</si>
  <si>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</si>
  <si>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</si>
  <si>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</si>
  <si>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</si>
  <si>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</si>
  <si>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</si>
  <si>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城乡社区共同财政事权转移支付收入</t>
  </si>
  <si>
    <t>农林水共同财政事权转移支付收入</t>
  </si>
  <si>
    <t>交通运输共同财政事权转移支付收入</t>
  </si>
  <si>
    <t>资源勘探信息等共同财政事权转移支付收入</t>
  </si>
  <si>
    <t>商业服务业等共同财政事权转移支付收入</t>
  </si>
  <si>
    <t>金融共同财政事权转移支付收入</t>
  </si>
  <si>
    <t>自然资源海洋气象等共同财政事权转移支付收入</t>
  </si>
  <si>
    <t>住房保障共同财政事权转移支付收入</t>
  </si>
  <si>
    <t>粮油物资储备共同财政事权转移支付收入</t>
  </si>
  <si>
    <t>灾害防治及应急管理共同财政事权转移支付收入</t>
  </si>
  <si>
    <t>其他共同财政事权转移支付收入</t>
  </si>
  <si>
    <t>增值税留抵退税转移支付收入</t>
  </si>
  <si>
    <t>其他退税减税降费转移支付收入</t>
  </si>
  <si>
    <t>补充县区财力转移支付</t>
  </si>
  <si>
    <t>其他一般性转移支付收入</t>
  </si>
  <si>
    <t>本级</t>
  </si>
  <si>
    <t>原州区</t>
  </si>
  <si>
    <t>表15-2</t>
  </si>
  <si>
    <t>地区</t>
  </si>
  <si>
    <t>专项转移支付小计</t>
  </si>
  <si>
    <t>外交</t>
  </si>
  <si>
    <t>国防</t>
  </si>
  <si>
    <t>公共
安全</t>
  </si>
  <si>
    <t>教育</t>
  </si>
  <si>
    <t>科学
技术</t>
  </si>
  <si>
    <t>文化旅游体育与传媒</t>
  </si>
  <si>
    <t>社会保障和就业</t>
  </si>
  <si>
    <t>卫生
健康</t>
  </si>
  <si>
    <t>节能
环保</t>
  </si>
  <si>
    <t>城乡
社区</t>
  </si>
  <si>
    <t>农林水</t>
  </si>
  <si>
    <t>交通
运输</t>
  </si>
  <si>
    <t>资源勘探信息等</t>
  </si>
  <si>
    <t>商业服务业等</t>
  </si>
  <si>
    <t>金融</t>
  </si>
  <si>
    <t>自然资源海洋气象</t>
  </si>
  <si>
    <t>住房
保障</t>
  </si>
  <si>
    <t>粮油物资储备</t>
  </si>
  <si>
    <t>灾害防治及应急管理</t>
  </si>
  <si>
    <t>其他专项转移支付</t>
  </si>
  <si>
    <t>表16</t>
  </si>
  <si>
    <t>2025年市本级一般公共预算支出“三公”经费预算表（草案）</t>
  </si>
  <si>
    <t>项目名称</t>
  </si>
  <si>
    <t>因公出国（境）费</t>
  </si>
  <si>
    <t>公务用车购置及运行费</t>
  </si>
  <si>
    <t>小计</t>
  </si>
  <si>
    <t>公务用车购置费</t>
  </si>
  <si>
    <t>公务用车运行费</t>
  </si>
  <si>
    <t>公务接待费</t>
  </si>
  <si>
    <t>表17-1</t>
  </si>
  <si>
    <t>2025年市本级政府性基金预算收支表（草案）</t>
  </si>
  <si>
    <t xml:space="preserve">  一、农网还贷资金收入</t>
  </si>
  <si>
    <t xml:space="preserve">  二、海南省高等级公路车辆通行附加费收入</t>
  </si>
  <si>
    <t xml:space="preserve">    国家电影事业发展专项资金安排的支出</t>
  </si>
  <si>
    <t xml:space="preserve">  三、国家电影事业发展专项资金收入</t>
  </si>
  <si>
    <t xml:space="preserve">      资助国产影片放映</t>
  </si>
  <si>
    <t xml:space="preserve">  四、国有土地收益基金收入</t>
  </si>
  <si>
    <t xml:space="preserve">      资助影院建设</t>
  </si>
  <si>
    <t xml:space="preserve">  五、农业土地开发资金收入</t>
  </si>
  <si>
    <t xml:space="preserve">      资助少数民族语电影译制</t>
  </si>
  <si>
    <t xml:space="preserve">  六、国有土地使用权出让收入</t>
  </si>
  <si>
    <t xml:space="preserve">      购买农村电影公益性放映版权服务</t>
  </si>
  <si>
    <t xml:space="preserve">    土地出让价款收入</t>
  </si>
  <si>
    <t xml:space="preserve">      其他国家电影事业发展专项资金支出</t>
  </si>
  <si>
    <t xml:space="preserve">    补缴的土地价款</t>
  </si>
  <si>
    <t xml:space="preserve">    旅游发展基金支出</t>
  </si>
  <si>
    <t xml:space="preserve">    划拨土地收入</t>
  </si>
  <si>
    <t xml:space="preserve">      宣传促销</t>
  </si>
  <si>
    <t xml:space="preserve">    缴纳新增建设用地土地有偿使用费</t>
  </si>
  <si>
    <t xml:space="preserve">      行业规划</t>
  </si>
  <si>
    <t xml:space="preserve">    其他土地出让收入</t>
  </si>
  <si>
    <t xml:space="preserve">      旅游事业补助</t>
  </si>
  <si>
    <t xml:space="preserve">  七、大中型水库库区基金收入</t>
  </si>
  <si>
    <t xml:space="preserve">      地方旅游开发项目补助</t>
  </si>
  <si>
    <t xml:space="preserve">  八、彩票公益金收入</t>
  </si>
  <si>
    <t xml:space="preserve">      其他旅游发展基金支出 </t>
  </si>
  <si>
    <t xml:space="preserve">    福利彩票公益金收入</t>
  </si>
  <si>
    <t xml:space="preserve">    国家电影事业发展专项资金对应专项债务收入安排的支出</t>
  </si>
  <si>
    <t xml:space="preserve">    体育彩票公益金收入</t>
  </si>
  <si>
    <t xml:space="preserve">      资助城市影院</t>
  </si>
  <si>
    <t xml:space="preserve">  九、城市基础设施配套费收入</t>
  </si>
  <si>
    <t xml:space="preserve">      其他国家电影事业发展专项资金对应专项债务收入支出</t>
  </si>
  <si>
    <t xml:space="preserve">  十、小型水库移民扶助基金收入</t>
  </si>
  <si>
    <t xml:space="preserve">  十一、国家重大水利工程建设基金收入</t>
  </si>
  <si>
    <t xml:space="preserve">    大中型水库移民后期扶持基金支出</t>
  </si>
  <si>
    <t xml:space="preserve">  十二、车辆通行费</t>
  </si>
  <si>
    <t xml:space="preserve">      移民补助</t>
  </si>
  <si>
    <t xml:space="preserve">  十三、污水处理费收入</t>
  </si>
  <si>
    <t xml:space="preserve">      基础设施建设和经济发展</t>
  </si>
  <si>
    <t xml:space="preserve">  十四、彩票发行机构和彩票销售机构的业务费用</t>
  </si>
  <si>
    <t xml:space="preserve">      其他大中型水库移民后期扶持基金支出</t>
  </si>
  <si>
    <t xml:space="preserve">    福利彩票销售机构的业务费用</t>
  </si>
  <si>
    <t xml:space="preserve">    小型水库移民扶助基金安排的支出</t>
  </si>
  <si>
    <t xml:space="preserve">    体育彩票销售机构的业务费用</t>
  </si>
  <si>
    <t xml:space="preserve">    彩票兑奖周转金</t>
  </si>
  <si>
    <t xml:space="preserve">    彩票发行销售风险基金</t>
  </si>
  <si>
    <t xml:space="preserve">      其他小型水库移民扶助基金支出</t>
  </si>
  <si>
    <t xml:space="preserve">    彩票市场调控资金收入</t>
  </si>
  <si>
    <t xml:space="preserve">    小型水库移民扶助基金对应专项债务收入安排的支出</t>
  </si>
  <si>
    <t xml:space="preserve">  十五、其他政府性基金收入</t>
  </si>
  <si>
    <t xml:space="preserve">  十六、专项债务对应项目专项收入</t>
  </si>
  <si>
    <t xml:space="preserve">      其他小型水库移民扶助基金对应专项债务收入安排的支出</t>
  </si>
  <si>
    <t xml:space="preserve">    海南省高等级公路车辆通行附加费专项债务对应项目专项收入</t>
  </si>
  <si>
    <t xml:space="preserve">    国家电影事业发展专项资金专项债务对应项目专项收入</t>
  </si>
  <si>
    <t xml:space="preserve">    可再生能源电价附加收入安排的支出</t>
  </si>
  <si>
    <t xml:space="preserve">    国有土地使用权出让金专项债务对应项目专项收入</t>
  </si>
  <si>
    <t xml:space="preserve">      风力发电补助</t>
  </si>
  <si>
    <t xml:space="preserve">      土地储备专项债券对应项目专项收入</t>
  </si>
  <si>
    <t xml:space="preserve">      太阳能发电补助</t>
  </si>
  <si>
    <t xml:space="preserve">      棚户区改造专项债券对应项目专项收入</t>
  </si>
  <si>
    <t xml:space="preserve">      生物质能发电补助</t>
  </si>
  <si>
    <t xml:space="preserve">      其他国有土地使用权出让金专项债务对应项目专项收入</t>
  </si>
  <si>
    <t xml:space="preserve">      其他可再生能源电价附加收入安排的支出</t>
  </si>
  <si>
    <t xml:space="preserve">    农业土地开发资金专项债务对应项目专项收入</t>
  </si>
  <si>
    <t xml:space="preserve">    废弃电器电子产品处理基金支出</t>
  </si>
  <si>
    <t xml:space="preserve">    大中型水库库区基金专项债务对应项目专项收入</t>
  </si>
  <si>
    <t xml:space="preserve">      回收处理费用补贴</t>
  </si>
  <si>
    <t xml:space="preserve">    城市基础设施配套费专项债务对应项目专项收入</t>
  </si>
  <si>
    <t xml:space="preserve">      信息系统建设</t>
  </si>
  <si>
    <t xml:space="preserve">    小型水库移民扶助基金专项债务对应项目专项收入</t>
  </si>
  <si>
    <t xml:space="preserve">      基金征管经费</t>
  </si>
  <si>
    <t xml:space="preserve">    国家重大水利工程建设基金专项债务对应项目专项收入</t>
  </si>
  <si>
    <t xml:space="preserve">      其他废弃电器电子产品处理基金支出</t>
  </si>
  <si>
    <t xml:space="preserve">    车辆通行费专项债务对应项目专项收入</t>
  </si>
  <si>
    <t xml:space="preserve">      政府收费公路专项债务对应项目专项收入</t>
  </si>
  <si>
    <t xml:space="preserve">      其他车辆通行费专项债务对应项目专项收入</t>
  </si>
  <si>
    <t xml:space="preserve">      征地和拆迁补偿支出</t>
  </si>
  <si>
    <t xml:space="preserve">    污水处理费专项债务对应项目专项收入</t>
  </si>
  <si>
    <t xml:space="preserve">      土地开发支出</t>
  </si>
  <si>
    <t xml:space="preserve">    其他政府性基金专项债务对应项目专项收入</t>
  </si>
  <si>
    <t xml:space="preserve">      城市建设支出</t>
  </si>
  <si>
    <t xml:space="preserve">      其他地方自行试点项目收益专项债券对应项目专项收入</t>
  </si>
  <si>
    <t xml:space="preserve">      农村基础设施建设支出</t>
  </si>
  <si>
    <t xml:space="preserve">      其他政府性基金专项债务对应项目专项收入</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</si>
  <si>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</si>
  <si>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</si>
  <si>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</si>
  <si>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</si>
  <si>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</si>
  <si>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</si>
  <si>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</si>
  <si>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</si>
  <si>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农业生产发展支出</t>
  </si>
  <si>
    <t>农村社会事业支出</t>
  </si>
  <si>
    <t>农业农村生态环境支出</t>
  </si>
  <si>
    <t xml:space="preserve">    国有土地收益基金安排的支出</t>
  </si>
  <si>
    <t xml:space="preserve">      其他国有土地收益基金支出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</si>
  <si>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</si>
  <si>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</si>
  <si>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</si>
  <si>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</si>
  <si>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</si>
  <si>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</si>
  <si>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</si>
  <si>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</si>
  <si>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</si>
  <si>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</si>
  <si>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</si>
  <si>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</si>
  <si>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</si>
  <si>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</si>
  <si>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</si>
  <si>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</si>
  <si>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</si>
  <si>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</si>
  <si>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</si>
  <si>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</si>
  <si>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</si>
  <si>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</si>
  <si>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</si>
  <si>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</si>
  <si>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</si>
  <si>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</si>
  <si>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</si>
  <si>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</si>
  <si>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</si>
  <si>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</si>
  <si>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</si>
  <si>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</si>
  <si>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</si>
  <si>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</si>
  <si>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</si>
  <si>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</si>
  <si>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</si>
  <si>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</si>
  <si>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</si>
  <si>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</si>
  <si>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</si>
  <si>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</si>
  <si>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</si>
  <si>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</si>
  <si>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</si>
  <si>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</si>
  <si>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</si>
  <si>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</si>
  <si>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</si>
  <si>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</si>
  <si>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</si>
  <si>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</si>
  <si>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</si>
  <si>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</si>
  <si>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</si>
  <si>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</si>
  <si>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</si>
  <si>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</si>
  <si>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</si>
  <si>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</si>
  <si>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</si>
  <si>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</si>
  <si>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</si>
  <si>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</si>
  <si>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</si>
  <si>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</si>
  <si>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农网还贷资金支出</t>
  </si>
  <si>
    <t xml:space="preserve">      地方农网还贷资金支出</t>
  </si>
  <si>
    <t xml:space="preserve">      其他农网还贷资金支出</t>
  </si>
  <si>
    <t xml:space="preserve">     城乡社区公共设施</t>
  </si>
  <si>
    <t xml:space="preserve">     其他城乡社区指出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</si>
  <si>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</si>
  <si>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</si>
  <si>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</si>
  <si>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</si>
  <si>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</si>
  <si>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</si>
  <si>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</si>
  <si>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</si>
  <si>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</si>
  <si>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</si>
  <si>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</si>
  <si>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</si>
  <si>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</si>
  <si>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</si>
  <si>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</si>
  <si>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</si>
  <si>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</si>
  <si>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</si>
  <si>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</si>
  <si>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</si>
  <si>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</si>
  <si>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</si>
  <si>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</si>
  <si>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</si>
  <si>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</si>
  <si>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</si>
  <si>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其他支出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</si>
  <si>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</si>
  <si>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</si>
  <si>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</si>
  <si>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</si>
  <si>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</si>
  <si>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</si>
  <si>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</si>
  <si>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</si>
  <si>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</si>
  <si>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</si>
  <si>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</si>
  <si>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</si>
  <si>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</si>
  <si>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</si>
  <si>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</si>
  <si>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</si>
  <si>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</si>
  <si>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</si>
  <si>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</si>
  <si>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</si>
  <si>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</si>
  <si>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</si>
  <si>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</si>
  <si>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</si>
  <si>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</si>
  <si>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</si>
  <si>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</si>
  <si>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</si>
  <si>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</si>
  <si>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</si>
  <si>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</si>
  <si>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十一、抗疫特别国债安排的支出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</si>
  <si>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</si>
  <si>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</si>
  <si>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</si>
  <si>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</si>
  <si>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</si>
  <si>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</si>
  <si>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</si>
  <si>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</si>
  <si>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</si>
  <si>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</si>
  <si>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</si>
  <si>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</si>
  <si>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</si>
  <si>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</si>
  <si>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</si>
  <si>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</si>
  <si>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</si>
  <si>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</si>
  <si>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 xml:space="preserve">    政府性基金上解收入</t>
  </si>
  <si>
    <t xml:space="preserve">    政府性基金上解支出</t>
  </si>
  <si>
    <t xml:space="preserve">    地方政府专项债务转贷收入</t>
  </si>
  <si>
    <t>表17-2</t>
  </si>
  <si>
    <t>2025年市本级政府性基金预算支出资金来源表（草案）</t>
  </si>
  <si>
    <t>当年预算收入安排</t>
  </si>
  <si>
    <t>转移支付收入安排</t>
  </si>
  <si>
    <t>上年结余</t>
  </si>
  <si>
    <t xml:space="preserve">   国家电影事业发展专项资金安排的支出</t>
  </si>
  <si>
    <t xml:space="preserve">   旅游发展基金支出</t>
  </si>
  <si>
    <t xml:space="preserve">   国家电影事业发展专项资金对应专项债务收入安排的支出</t>
  </si>
  <si>
    <t xml:space="preserve">   超长期特别国债安排的支出</t>
  </si>
  <si>
    <t xml:space="preserve">    污水处理费安排的支出</t>
  </si>
  <si>
    <t xml:space="preserve">    大中型水库库区基金对应专项债务收入安排的支出</t>
  </si>
  <si>
    <t xml:space="preserve">    国家重大水利工程建设基金对应专项债务收入安排的支出</t>
  </si>
  <si>
    <r>
      <rPr>
        <sz val="10"/>
        <rFont val="宋体"/>
        <charset val="0"/>
      </rPr>
      <t>表</t>
    </r>
    <r>
      <rPr>
        <sz val="10"/>
        <rFont val="Arial"/>
        <charset val="0"/>
      </rPr>
      <t>17-3</t>
    </r>
  </si>
  <si>
    <t>2025年市本级政府性基金支出政府经济科目表（草案）</t>
  </si>
  <si>
    <t>本级已分配</t>
  </si>
  <si>
    <t>本级未分配</t>
  </si>
  <si>
    <t>50205</t>
  </si>
  <si>
    <t>委托业务费</t>
  </si>
  <si>
    <t>50305</t>
  </si>
  <si>
    <t>土地征迁补偿和安置支出</t>
  </si>
  <si>
    <t>　50305</t>
  </si>
  <si>
    <t>　土地征迁补偿和安置支出</t>
  </si>
  <si>
    <t>50402</t>
  </si>
  <si>
    <t>基础设施建设</t>
  </si>
  <si>
    <t>50502</t>
  </si>
  <si>
    <t>商品和服务支出</t>
  </si>
  <si>
    <t>50701</t>
  </si>
  <si>
    <t>费用补贴</t>
  </si>
  <si>
    <t>50999</t>
  </si>
  <si>
    <t>其他对个人和家庭的补助</t>
  </si>
  <si>
    <t>　其他对个人和家庭的补助</t>
  </si>
  <si>
    <t>51101</t>
  </si>
  <si>
    <t>国内债务付息</t>
  </si>
  <si>
    <t>51201</t>
  </si>
  <si>
    <t>国内债务还本</t>
  </si>
  <si>
    <t>　51201</t>
  </si>
  <si>
    <t>　国内债务还本</t>
  </si>
  <si>
    <t>59999</t>
  </si>
  <si>
    <t>表18</t>
  </si>
  <si>
    <t>2025年市本级国有资本经营预算收支情况表（草案）</t>
  </si>
  <si>
    <t>表18-1</t>
  </si>
  <si>
    <t>2025年地方国有资本经营收入预算表</t>
  </si>
  <si>
    <t>填报单位：固原市财政局</t>
  </si>
  <si>
    <t>2025年
预算数</t>
  </si>
  <si>
    <t>10306</t>
  </si>
  <si>
    <t>一、国有资本经营收入</t>
  </si>
  <si>
    <t>1030601</t>
  </si>
  <si>
    <t>1.利润收入</t>
  </si>
  <si>
    <t>103060103</t>
  </si>
  <si>
    <t>烟草企业利润收入</t>
  </si>
  <si>
    <t/>
  </si>
  <si>
    <t>103060104</t>
  </si>
  <si>
    <t>石油石化企业利润收入</t>
  </si>
  <si>
    <t>103060105</t>
  </si>
  <si>
    <t>电力企业利润收入</t>
  </si>
  <si>
    <t>103060106</t>
  </si>
  <si>
    <t>电信企业利润收入</t>
  </si>
  <si>
    <t>103060107</t>
  </si>
  <si>
    <t>煤炭企业利润收入</t>
  </si>
  <si>
    <t>103060108</t>
  </si>
  <si>
    <t>有色冶金采掘企业利润收入</t>
  </si>
  <si>
    <t>103060109</t>
  </si>
  <si>
    <t>钢铁企业利润收入</t>
  </si>
  <si>
    <t>103060112</t>
  </si>
  <si>
    <t>化工企业利润收入</t>
  </si>
  <si>
    <t>103060113</t>
  </si>
  <si>
    <t>运输企业利润收入</t>
  </si>
  <si>
    <t>103060114</t>
  </si>
  <si>
    <t>电子企业利润收入</t>
  </si>
  <si>
    <t>103060115</t>
  </si>
  <si>
    <t>机械企业利润收入</t>
  </si>
  <si>
    <t>103060116</t>
  </si>
  <si>
    <t>投资服务企业利润收入</t>
  </si>
  <si>
    <t>103060117</t>
  </si>
  <si>
    <t>纺织轻工企业利润收入</t>
  </si>
  <si>
    <t>103060118</t>
  </si>
  <si>
    <t>贸易企业利润收入</t>
  </si>
  <si>
    <t>103060119</t>
  </si>
  <si>
    <t>建筑施工企业利润收入</t>
  </si>
  <si>
    <t>103060120</t>
  </si>
  <si>
    <t>房地产企业利润收入</t>
  </si>
  <si>
    <t>103060121</t>
  </si>
  <si>
    <t>建材企业利润收入</t>
  </si>
  <si>
    <t>103060122</t>
  </si>
  <si>
    <t>境外企业利润收入</t>
  </si>
  <si>
    <t>103060123</t>
  </si>
  <si>
    <t>对外合作企业利润收入</t>
  </si>
  <si>
    <t>103060124</t>
  </si>
  <si>
    <t>医药企业利润收入</t>
  </si>
  <si>
    <t>103060125</t>
  </si>
  <si>
    <t>农林牧渔企业利润收入</t>
  </si>
  <si>
    <t>103060126</t>
  </si>
  <si>
    <t>邮政企业利润收入</t>
  </si>
  <si>
    <t>103060127</t>
  </si>
  <si>
    <t>军工企业利润收入</t>
  </si>
  <si>
    <t>103060128</t>
  </si>
  <si>
    <t>转制科研院所利润收入</t>
  </si>
  <si>
    <t>103060129</t>
  </si>
  <si>
    <t>地质勘查企业利润收入</t>
  </si>
  <si>
    <t>103060130</t>
  </si>
  <si>
    <t>卫生体育福利企业利润收入</t>
  </si>
  <si>
    <t>103060131</t>
  </si>
  <si>
    <t>教育文化广播企业利润收入</t>
  </si>
  <si>
    <t>103060132</t>
  </si>
  <si>
    <t>科学研究企业利润收入</t>
  </si>
  <si>
    <t>103060133</t>
  </si>
  <si>
    <t>机关社团所属企业利润收入</t>
  </si>
  <si>
    <t>103060134</t>
  </si>
  <si>
    <t>金融企业利润收入（国资预算）</t>
  </si>
  <si>
    <t>103060198</t>
  </si>
  <si>
    <t>其他国有资本经营预算企业利润收入</t>
  </si>
  <si>
    <t>1030602</t>
  </si>
  <si>
    <t>2.股利、股息收入</t>
  </si>
  <si>
    <t>103060202</t>
  </si>
  <si>
    <t>国有控股公司股利、股息收入</t>
  </si>
  <si>
    <t>103060203</t>
  </si>
  <si>
    <t>国有参股公司股利、股息收入</t>
  </si>
  <si>
    <t>103060204</t>
  </si>
  <si>
    <t>金融企业股利、股息收入（国资预算）</t>
  </si>
  <si>
    <t>103060298</t>
  </si>
  <si>
    <t xml:space="preserve"> 其他国有资本经营预算企业股利、股息收入</t>
  </si>
  <si>
    <t>1030603</t>
  </si>
  <si>
    <t>3.产权转让收入</t>
  </si>
  <si>
    <t>103060301</t>
  </si>
  <si>
    <t>国有股减持收入</t>
  </si>
  <si>
    <t>103060304</t>
  </si>
  <si>
    <t>国有股权、股份转让收入</t>
  </si>
  <si>
    <t>103060305</t>
  </si>
  <si>
    <t>国有独资企业产权转让收入</t>
  </si>
  <si>
    <t>103060307</t>
  </si>
  <si>
    <t>金融企业产权转让收入</t>
  </si>
  <si>
    <t>103060398</t>
  </si>
  <si>
    <t xml:space="preserve"> 其他国有资本经营预算企业产权转让收入</t>
  </si>
  <si>
    <t>1030604</t>
  </si>
  <si>
    <t>4.清算收入</t>
  </si>
  <si>
    <t>103060401</t>
  </si>
  <si>
    <t>国有股权、股份清算收入</t>
  </si>
  <si>
    <t>103060402</t>
  </si>
  <si>
    <t>国有独资企业清算收入</t>
  </si>
  <si>
    <t>103060498</t>
  </si>
  <si>
    <t>其他国有资本经营预算企业清算收入</t>
  </si>
  <si>
    <t>1030698</t>
  </si>
  <si>
    <t>5.其他国有资本经营预算收入</t>
  </si>
  <si>
    <t>11005</t>
  </si>
  <si>
    <t>二、国有资本经营预算转移支付收入</t>
  </si>
  <si>
    <t>1100501</t>
  </si>
  <si>
    <t>1.国有资本经营预算转移支付收入</t>
  </si>
  <si>
    <t>11006</t>
  </si>
  <si>
    <t>三、上解收入</t>
  </si>
  <si>
    <t>1100604</t>
  </si>
  <si>
    <t>1.国有资本经营预算上解收入</t>
  </si>
  <si>
    <t>11008</t>
  </si>
  <si>
    <t>四、上年结余收入</t>
  </si>
  <si>
    <t>1100804</t>
  </si>
  <si>
    <t>1.国有资本经营预算上年结余收入</t>
  </si>
  <si>
    <t>转移性收入合计</t>
  </si>
  <si>
    <t>表18-2</t>
  </si>
  <si>
    <t>2025年地方国有资本经营支出预算表</t>
  </si>
  <si>
    <t>预算单位：固原市财政局</t>
  </si>
  <si>
    <t>金额单位：万元</t>
  </si>
  <si>
    <t>资本性支出</t>
  </si>
  <si>
    <t>费用性支出</t>
  </si>
  <si>
    <t>208</t>
  </si>
  <si>
    <t>一、社会保障和就业支出</t>
  </si>
  <si>
    <t>20804</t>
  </si>
  <si>
    <t xml:space="preserve"> 1、补充全国社会保障基金</t>
  </si>
  <si>
    <t>2080451</t>
  </si>
  <si>
    <t xml:space="preserve">  国有资本经营预算补充社保基金支出</t>
  </si>
  <si>
    <t>223</t>
  </si>
  <si>
    <t>二、国有资本经营预算支出</t>
  </si>
  <si>
    <t>22301</t>
  </si>
  <si>
    <t xml:space="preserve"> 1、解决历史遗留问题及改革成本支出</t>
  </si>
  <si>
    <t>2230101</t>
  </si>
  <si>
    <t xml:space="preserve">  厂办大集体改革支出</t>
  </si>
  <si>
    <t>2230102</t>
  </si>
  <si>
    <t xml:space="preserve">  “三供一业”移交补助支出</t>
  </si>
  <si>
    <t>2230103</t>
  </si>
  <si>
    <t xml:space="preserve">  国有企业办职教幼教补助支出</t>
  </si>
  <si>
    <t>2230104</t>
  </si>
  <si>
    <t xml:space="preserve">  国有企业办公共服务机构移交补助支出</t>
  </si>
  <si>
    <t>2230105</t>
  </si>
  <si>
    <t xml:space="preserve">  国有企业退休人员社会化管理补助支出</t>
  </si>
  <si>
    <t>2230106</t>
  </si>
  <si>
    <t xml:space="preserve">  国有企业棚户区改造支出</t>
  </si>
  <si>
    <t>2230107</t>
  </si>
  <si>
    <t xml:space="preserve">  国有企业改革成本支出</t>
  </si>
  <si>
    <t>2230108</t>
  </si>
  <si>
    <t xml:space="preserve">  离休干部医药费补助支出</t>
  </si>
  <si>
    <t>2230109</t>
  </si>
  <si>
    <t xml:space="preserve">  金融企业改革性支出</t>
  </si>
  <si>
    <t>2230199</t>
  </si>
  <si>
    <t xml:space="preserve">  其他解决历史遗留问题及改革成本支出</t>
  </si>
  <si>
    <t>22302</t>
  </si>
  <si>
    <t xml:space="preserve"> 2、国有企业资本金注入</t>
  </si>
  <si>
    <t>2230201</t>
  </si>
  <si>
    <t xml:space="preserve">  国有经济结构调整支出</t>
  </si>
  <si>
    <t>2230202</t>
  </si>
  <si>
    <t xml:space="preserve">  公益性设施投资支出</t>
  </si>
  <si>
    <t>2230203</t>
  </si>
  <si>
    <t xml:space="preserve">  前瞻性战略性产业发展支出</t>
  </si>
  <si>
    <t>2230204</t>
  </si>
  <si>
    <t xml:space="preserve">  生态环境保护支出</t>
  </si>
  <si>
    <t>2230205</t>
  </si>
  <si>
    <t xml:space="preserve">  支持科技进步支出</t>
  </si>
  <si>
    <t>2230206</t>
  </si>
  <si>
    <t xml:space="preserve">  保障国家经济安全支出</t>
  </si>
  <si>
    <t>2230208</t>
  </si>
  <si>
    <t xml:space="preserve">  金融企业资本性支出</t>
  </si>
  <si>
    <t>2230299</t>
  </si>
  <si>
    <t xml:space="preserve">  其他国有企业资本金注入</t>
  </si>
  <si>
    <t>22303</t>
  </si>
  <si>
    <t xml:space="preserve"> 3、国有企业政策性补贴</t>
  </si>
  <si>
    <t>2230301</t>
  </si>
  <si>
    <t xml:space="preserve">  国有企业政策性补贴</t>
  </si>
  <si>
    <t>22399</t>
  </si>
  <si>
    <t xml:space="preserve"> 4、其他国有资本经营预算支出</t>
  </si>
  <si>
    <t>2239999</t>
  </si>
  <si>
    <t xml:space="preserve">  其他国有资本经营预算支出</t>
  </si>
  <si>
    <t>230</t>
  </si>
  <si>
    <t>三、转移性支出</t>
  </si>
  <si>
    <t>23005</t>
  </si>
  <si>
    <t xml:space="preserve"> 1、国有资本经营预算转移支付</t>
  </si>
  <si>
    <t>2300501</t>
  </si>
  <si>
    <t xml:space="preserve">  国有资本经营预算转移支付支出</t>
  </si>
  <si>
    <t>23006</t>
  </si>
  <si>
    <t xml:space="preserve"> 2、上解支出</t>
  </si>
  <si>
    <t>2300604</t>
  </si>
  <si>
    <t xml:space="preserve">  国有资本经营预算上解支出</t>
  </si>
  <si>
    <t>23008</t>
  </si>
  <si>
    <t xml:space="preserve"> 3、调出资金</t>
  </si>
  <si>
    <t>2300803</t>
  </si>
  <si>
    <t xml:space="preserve">  国有资本经营预算调出资金</t>
  </si>
  <si>
    <t>23009</t>
  </si>
  <si>
    <t xml:space="preserve"> 4、年终结余</t>
  </si>
  <si>
    <t>2300918</t>
  </si>
  <si>
    <t xml:space="preserve">  国有资本经营预算年终结余</t>
  </si>
  <si>
    <t>表19</t>
  </si>
  <si>
    <t>2025年市本级社会保险基金收支安排表（草案）</t>
  </si>
  <si>
    <t>表19-1</t>
  </si>
  <si>
    <t>2025年社会保险基金收支预算表</t>
  </si>
  <si>
    <t>项        目</t>
  </si>
  <si>
    <t xml:space="preserve">企业职工基本
养老保险基金
</t>
  </si>
  <si>
    <t>城乡居民基本
养老保险基金</t>
  </si>
  <si>
    <t>机关事业单位基
本养老保险基金</t>
  </si>
  <si>
    <t>职工基本医疗保险
(含生育保险)基金</t>
  </si>
  <si>
    <t>城乡居民基本
医疗保险基金</t>
  </si>
  <si>
    <t>工伤保险基金</t>
  </si>
  <si>
    <t>失业保险基金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</si>
  <si>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</si>
  <si>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</si>
  <si>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</si>
  <si>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</si>
  <si>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</si>
  <si>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</si>
  <si>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</si>
  <si>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 xml:space="preserve">         7.全国统筹调剂资金收入（省级专用）</t>
  </si>
  <si>
    <t xml:space="preserve">         8.全国统筹调剂资金收入（中央专用)</t>
  </si>
  <si>
    <t>二、支出</t>
  </si>
  <si>
    <t xml:space="preserve">    其中:1.社会保险待遇支出</t>
  </si>
  <si>
    <t xml:space="preserve">         2.转移支出</t>
  </si>
  <si>
    <t xml:space="preserve">         3.其他支出</t>
  </si>
  <si>
    <t xml:space="preserve">         4.全国统筹调剂资金支出（中央专用）</t>
  </si>
  <si>
    <t xml:space="preserve">         5.全国统筹调剂资金支出（省级专用）</t>
  </si>
  <si>
    <t>三、本年收支结余</t>
  </si>
  <si>
    <t>四、年末滚存结余</t>
  </si>
  <si>
    <t>表20-1</t>
  </si>
  <si>
    <t>市本级法定债务限额情况表</t>
  </si>
  <si>
    <t>单位：亿元</t>
  </si>
  <si>
    <t>地区编码</t>
  </si>
  <si>
    <t>地区名称</t>
  </si>
  <si>
    <t>2024年债务限额</t>
  </si>
  <si>
    <t>预计2025年债务限额</t>
  </si>
  <si>
    <t>一般债务限额</t>
  </si>
  <si>
    <t>专项债务限额</t>
  </si>
  <si>
    <t>固原市本级</t>
  </si>
  <si>
    <t>表20-2</t>
  </si>
  <si>
    <t>2024年市本级法定债务执行情况表</t>
  </si>
  <si>
    <t>2024年政府债务限额（预计数）</t>
  </si>
  <si>
    <t>2024年初政府债务余额</t>
  </si>
  <si>
    <t>当年增减变动情况</t>
  </si>
  <si>
    <t>2024年底政府债务余额（预计数）</t>
  </si>
  <si>
    <t>2024年政府债务还本</t>
  </si>
  <si>
    <t>2024年新增政府债务</t>
  </si>
  <si>
    <t>一般债务余额</t>
  </si>
  <si>
    <t>专项债务余额</t>
  </si>
  <si>
    <t>自有资金偿还</t>
  </si>
  <si>
    <t>再融资债券借新还旧</t>
  </si>
  <si>
    <t>上缴存量专项债券</t>
  </si>
  <si>
    <t>新增政府一般债务</t>
  </si>
  <si>
    <t>新增政府专项债务</t>
  </si>
  <si>
    <t>新增特殊再融资债券</t>
  </si>
  <si>
    <t>自有资金偿还一般债券</t>
  </si>
  <si>
    <t>自有资金偿还专项债券</t>
  </si>
  <si>
    <t>外债</t>
  </si>
  <si>
    <t>备注：2024年政府债务限额预计于2025年1月下达。</t>
  </si>
  <si>
    <t>表20-3</t>
  </si>
  <si>
    <t>2025年市本级偿还法定债务资金安排情况表</t>
  </si>
  <si>
    <t>债券类型</t>
  </si>
  <si>
    <t>2025年到期债务情况</t>
  </si>
  <si>
    <t>还本资金安排情况</t>
  </si>
  <si>
    <t>利息资金安排情况</t>
  </si>
  <si>
    <t>到期本金</t>
  </si>
  <si>
    <t>应付利息</t>
  </si>
  <si>
    <t>预算安排偿还</t>
  </si>
  <si>
    <t>申请再融资债券借新还旧</t>
  </si>
  <si>
    <t>一般债券</t>
  </si>
  <si>
    <t>专项债券</t>
  </si>
  <si>
    <t>表20-4</t>
  </si>
  <si>
    <t>2025年市本级法定债务执行情况表（预计数）</t>
  </si>
  <si>
    <t>2025年政府债务限额（预计数）</t>
  </si>
  <si>
    <t>2025年初政府债务余额</t>
  </si>
  <si>
    <t>2025年底政府债务余额（预计）</t>
  </si>
  <si>
    <t>2025年政府债务还本</t>
  </si>
  <si>
    <t>2025年新增政府债务（预计）</t>
  </si>
  <si>
    <t>表20-5</t>
  </si>
  <si>
    <t>2024年市本级政府债务还本付息执行情况表</t>
  </si>
  <si>
    <t>指标名称</t>
  </si>
  <si>
    <t>债券还本</t>
  </si>
  <si>
    <t xml:space="preserve">  债券还本总额</t>
  </si>
  <si>
    <t xml:space="preserve">   一般债券还本额</t>
  </si>
  <si>
    <t xml:space="preserve">   专项债券还本额</t>
  </si>
  <si>
    <t xml:space="preserve">  其中：（1）再融资债券还本额</t>
  </si>
  <si>
    <t xml:space="preserve">         再融资一般债券还本额</t>
  </si>
  <si>
    <t xml:space="preserve">         再融资专项债券还本额</t>
  </si>
  <si>
    <t xml:space="preserve">  其中：（2）财政资金还本额</t>
  </si>
  <si>
    <t xml:space="preserve">         财政资金一般债券还本额</t>
  </si>
  <si>
    <t xml:space="preserve">        财政资金专项债券还本额</t>
  </si>
  <si>
    <t>债券付息</t>
  </si>
  <si>
    <t xml:space="preserve">  债券付息总额</t>
  </si>
  <si>
    <t xml:space="preserve">   一般债券付息额</t>
  </si>
  <si>
    <t xml:space="preserve">   专项债券付息额</t>
  </si>
  <si>
    <t>债务余额</t>
  </si>
  <si>
    <t xml:space="preserve">  债务余额</t>
  </si>
  <si>
    <t xml:space="preserve">   一般债务余额</t>
  </si>
  <si>
    <t xml:space="preserve">   专项债务余额</t>
  </si>
  <si>
    <t>债券余额</t>
  </si>
  <si>
    <t xml:space="preserve">  债券余额</t>
  </si>
  <si>
    <t xml:space="preserve">   一般债券余额</t>
  </si>
  <si>
    <t xml:space="preserve">   专项债券余额</t>
  </si>
  <si>
    <t xml:space="preserve">  新增债券余额</t>
  </si>
  <si>
    <t xml:space="preserve">   新增一般债券余额</t>
  </si>
  <si>
    <t xml:space="preserve">   新增专项债券余额</t>
  </si>
  <si>
    <t xml:space="preserve">  置换债券余额</t>
  </si>
  <si>
    <t xml:space="preserve">   置换一般债券余额</t>
  </si>
  <si>
    <t xml:space="preserve">   置换专项债券余额</t>
  </si>
  <si>
    <t xml:space="preserve">  再融资债券余额</t>
  </si>
  <si>
    <t xml:space="preserve">   再融资一般债券余额</t>
  </si>
  <si>
    <t xml:space="preserve">   再融资专项债券余额</t>
  </si>
  <si>
    <t>表20-6</t>
  </si>
  <si>
    <t>2025年市本级政府债务还本付息预测表</t>
  </si>
  <si>
    <t>预计债券还本</t>
  </si>
  <si>
    <t>预计债券付息</t>
  </si>
  <si>
    <t>预计债务余额</t>
  </si>
  <si>
    <t>表21</t>
  </si>
  <si>
    <t>2025年重点项目支出预算绩效目标表</t>
  </si>
  <si>
    <t>固原市住房公积金信息系统改造项目</t>
  </si>
  <si>
    <t>主管部门</t>
  </si>
  <si>
    <t>固原市住房公积金管理中心</t>
  </si>
  <si>
    <t>实施单位</t>
  </si>
  <si>
    <t>项目属性</t>
  </si>
  <si>
    <t>0101-一年期项目</t>
  </si>
  <si>
    <t>项目期限</t>
  </si>
  <si>
    <t>1年</t>
  </si>
  <si>
    <t>项目主管处室</t>
  </si>
  <si>
    <t>02-经建科</t>
  </si>
  <si>
    <t>项目年度金额</t>
  </si>
  <si>
    <t>年度总体绩效目标</t>
  </si>
  <si>
    <t>提升固原市住房公积金综合服务平台的运营效率、服务质量和用户体验,确保固原市住房公积金综合服务平台平稳运行和长远发展，向固原市广大缴存职工提供持续稳定优质的服务，不断提升缴存职工的满意度和获得感。</t>
  </si>
  <si>
    <t>一级指标</t>
  </si>
  <si>
    <t>二级指标</t>
  </si>
  <si>
    <t>三级指标</t>
  </si>
  <si>
    <t>绩效值</t>
  </si>
  <si>
    <t>1-产出指标</t>
  </si>
  <si>
    <t>11-数量指标</t>
  </si>
  <si>
    <t>高效办成一件事</t>
  </si>
  <si>
    <t>12项</t>
  </si>
  <si>
    <t>异地业务协同</t>
  </si>
  <si>
    <t>78项</t>
  </si>
  <si>
    <t>云服务</t>
  </si>
  <si>
    <t>14套</t>
  </si>
  <si>
    <t>12-质量指标</t>
  </si>
  <si>
    <t>完全性质量</t>
  </si>
  <si>
    <t>≥95%</t>
  </si>
  <si>
    <t>运行效率</t>
  </si>
  <si>
    <t>13-时效指标</t>
  </si>
  <si>
    <t>完成周期</t>
  </si>
  <si>
    <t>6个月</t>
  </si>
  <si>
    <t>14-成本指标</t>
  </si>
  <si>
    <t>公积金系统改造按最低成本</t>
  </si>
  <si>
    <t>100万元</t>
  </si>
  <si>
    <t>2-效益指标</t>
  </si>
  <si>
    <t>21-经济效益</t>
  </si>
  <si>
    <t>缴存住房公积金涉及职工经济收入</t>
  </si>
  <si>
    <t>不断提升</t>
  </si>
  <si>
    <t>22-社会效益</t>
  </si>
  <si>
    <t>缴存职工住房条件</t>
  </si>
  <si>
    <t>不断提高</t>
  </si>
  <si>
    <t>24-可持续影响</t>
  </si>
  <si>
    <t>公积金信息系统改造项目涉及全市缴存职工</t>
  </si>
  <si>
    <t>可持续</t>
  </si>
  <si>
    <t>3-满意度指标</t>
  </si>
  <si>
    <t>31-服务对象满意度</t>
  </si>
  <si>
    <t>公积金缴存职工提取、贷款满意度</t>
  </si>
</sst>
</file>

<file path=xl/styles.xml><?xml version="1.0" encoding="utf-8"?>
<styleSheet xmlns="http://schemas.openxmlformats.org/spreadsheetml/2006/main">
  <numFmts count="13">
    <numFmt numFmtId="176" formatCode="#,##0.00_);[Red]\(#,##0.00\)"/>
    <numFmt numFmtId="177" formatCode="0.0_ "/>
    <numFmt numFmtId="178" formatCode="0_ "/>
    <numFmt numFmtId="44" formatCode="_ &quot;￥&quot;* #,##0.00_ ;_ &quot;￥&quot;* \-#,##0.00_ ;_ &quot;￥&quot;* &quot;-&quot;??_ ;_ @_ "/>
    <numFmt numFmtId="179" formatCode="0;[Red]0"/>
    <numFmt numFmtId="180" formatCode="0.00_ "/>
    <numFmt numFmtId="41" formatCode="_ * #,##0_ ;_ * \-#,##0_ ;_ * &quot;-&quot;_ ;_ @_ "/>
    <numFmt numFmtId="42" formatCode="_ &quot;￥&quot;* #,##0_ ;_ &quot;￥&quot;* \-#,##0_ ;_ &quot;￥&quot;* &quot;-&quot;_ ;_ @_ "/>
    <numFmt numFmtId="43" formatCode="_ * #,##0.00_ ;_ * \-#,##0.00_ ;_ * &quot;-&quot;??_ ;_ @_ "/>
    <numFmt numFmtId="181" formatCode="0.0000_);[Red]\(0.0000\)"/>
    <numFmt numFmtId="182" formatCode="#,##0_ "/>
    <numFmt numFmtId="183" formatCode="0.00_);[Red]\(0.00\)"/>
    <numFmt numFmtId="184" formatCode="_ * #,##0_ ;_ * \-#,##0_ ;_ * &quot;-&quot;??_ ;_ @_ "/>
  </numFmts>
  <fonts count="95">
    <font>
      <sz val="12"/>
      <name val="宋体"/>
      <charset val="134"/>
    </font>
    <font>
      <sz val="10"/>
      <name val="Arial"/>
      <charset val="0"/>
    </font>
    <font>
      <sz val="10"/>
      <name val="宋体"/>
      <charset val="0"/>
    </font>
    <font>
      <sz val="20"/>
      <color rgb="FF000000"/>
      <name val="宋体"/>
      <charset val="0"/>
    </font>
    <font>
      <sz val="20"/>
      <color indexed="8"/>
      <name val="Calibri"/>
      <charset val="0"/>
    </font>
    <font>
      <sz val="9"/>
      <color indexed="8"/>
      <name val="宋体"/>
      <charset val="0"/>
    </font>
    <font>
      <b/>
      <sz val="9"/>
      <color indexed="8"/>
      <name val="宋体"/>
      <charset val="0"/>
    </font>
    <font>
      <b/>
      <sz val="11"/>
      <name val="仿宋_GB2312"/>
      <charset val="0"/>
    </font>
    <font>
      <sz val="11"/>
      <color indexed="8"/>
      <name val="Calibri"/>
      <charset val="0"/>
    </font>
    <font>
      <sz val="11"/>
      <color indexed="8"/>
      <name val="宋体"/>
      <charset val="1"/>
      <scheme val="minor"/>
    </font>
    <font>
      <sz val="16"/>
      <name val="黑体"/>
      <charset val="134"/>
    </font>
    <font>
      <b/>
      <sz val="15"/>
      <name val="SimSun"/>
      <charset val="134"/>
    </font>
    <font>
      <sz val="9"/>
      <name val="SimSun"/>
      <charset val="134"/>
    </font>
    <font>
      <b/>
      <sz val="11"/>
      <name val="SimSun"/>
      <charset val="134"/>
    </font>
    <font>
      <sz val="11"/>
      <name val="SimSun"/>
      <charset val="134"/>
    </font>
    <font>
      <b/>
      <sz val="12"/>
      <name val="宋体"/>
      <charset val="134"/>
    </font>
    <font>
      <sz val="11"/>
      <color indexed="8"/>
      <name val="宋体"/>
      <charset val="134"/>
      <scheme val="minor"/>
    </font>
    <font>
      <sz val="16"/>
      <name val="黑体"/>
      <charset val="0"/>
    </font>
    <font>
      <sz val="18"/>
      <name val="方正小标宋_GBK"/>
      <charset val="134"/>
    </font>
    <font>
      <sz val="18"/>
      <name val="方正小标宋简体"/>
      <charset val="134"/>
    </font>
    <font>
      <sz val="12"/>
      <color indexed="8"/>
      <name val="宋体"/>
      <charset val="134"/>
    </font>
    <font>
      <b/>
      <sz val="12"/>
      <color indexed="8"/>
      <name val="宋体"/>
      <charset val="134"/>
    </font>
    <font>
      <sz val="16"/>
      <name val="方正小标宋_GBK"/>
      <charset val="134"/>
    </font>
    <font>
      <sz val="9"/>
      <name val="宋体"/>
      <charset val="134"/>
    </font>
    <font>
      <sz val="11"/>
      <name val="宋体"/>
      <charset val="134"/>
    </font>
    <font>
      <b/>
      <sz val="15"/>
      <name val="微软雅黑"/>
      <charset val="0"/>
    </font>
    <font>
      <sz val="11"/>
      <color theme="1"/>
      <name val="宋体"/>
      <charset val="134"/>
      <scheme val="minor"/>
    </font>
    <font>
      <b/>
      <sz val="11"/>
      <color theme="1"/>
      <name val="宋体"/>
      <charset val="134"/>
      <scheme val="minor"/>
    </font>
    <font>
      <sz val="12"/>
      <name val="黑体"/>
      <charset val="0"/>
    </font>
    <font>
      <b/>
      <sz val="18"/>
      <color indexed="8"/>
      <name val="宋体"/>
      <charset val="1"/>
    </font>
    <font>
      <b/>
      <sz val="18"/>
      <name val="宋体"/>
      <charset val="1"/>
    </font>
    <font>
      <sz val="12"/>
      <color indexed="8"/>
      <name val="宋体"/>
      <charset val="1"/>
    </font>
    <font>
      <sz val="10"/>
      <name val="宋体"/>
      <charset val="1"/>
    </font>
    <font>
      <b/>
      <sz val="12"/>
      <color indexed="8"/>
      <name val="宋体"/>
      <charset val="1"/>
    </font>
    <font>
      <sz val="10"/>
      <color indexed="8"/>
      <name val="宋体"/>
      <charset val="1"/>
    </font>
    <font>
      <b/>
      <sz val="18"/>
      <name val="宋体"/>
      <charset val="134"/>
    </font>
    <font>
      <b/>
      <sz val="20"/>
      <name val="微软雅黑"/>
      <charset val="0"/>
    </font>
    <font>
      <sz val="12"/>
      <name val="微软雅黑"/>
      <charset val="0"/>
    </font>
    <font>
      <b/>
      <sz val="12"/>
      <name val="微软雅黑"/>
      <charset val="0"/>
    </font>
    <font>
      <b/>
      <sz val="16"/>
      <name val="宋体"/>
      <charset val="134"/>
    </font>
    <font>
      <b/>
      <sz val="14"/>
      <name val="宋体"/>
      <charset val="134"/>
    </font>
    <font>
      <b/>
      <sz val="16"/>
      <color indexed="8"/>
      <name val="宋体"/>
      <charset val="0"/>
    </font>
    <font>
      <b/>
      <sz val="9"/>
      <color indexed="8"/>
      <name val="Calibri"/>
      <charset val="0"/>
    </font>
    <font>
      <b/>
      <sz val="9"/>
      <color indexed="8"/>
      <name val="Arial"/>
      <charset val="0"/>
    </font>
    <font>
      <sz val="11"/>
      <name val="宋体"/>
      <charset val="134"/>
      <scheme val="minor"/>
    </font>
    <font>
      <b/>
      <sz val="16"/>
      <name val="黑体"/>
      <charset val="134"/>
    </font>
    <font>
      <b/>
      <sz val="11"/>
      <name val="宋体"/>
      <charset val="134"/>
      <scheme val="minor"/>
    </font>
    <font>
      <sz val="12"/>
      <name val="黑体"/>
      <charset val="134"/>
    </font>
    <font>
      <sz val="18"/>
      <name val="黑体"/>
      <charset val="134"/>
    </font>
    <font>
      <b/>
      <sz val="11"/>
      <name val="宋体"/>
      <charset val="134"/>
    </font>
    <font>
      <b/>
      <sz val="11"/>
      <color indexed="8"/>
      <name val="宋体"/>
      <charset val="134"/>
    </font>
    <font>
      <sz val="11"/>
      <color indexed="8"/>
      <name val="宋体"/>
      <charset val="134"/>
    </font>
    <font>
      <sz val="11"/>
      <color rgb="FFFF0000"/>
      <name val="宋体"/>
      <charset val="134"/>
      <scheme val="minor"/>
    </font>
    <font>
      <b/>
      <sz val="18"/>
      <name val="黑体"/>
      <charset val="134"/>
    </font>
    <font>
      <b/>
      <sz val="11"/>
      <name val="黑体"/>
      <charset val="134"/>
    </font>
    <font>
      <sz val="11"/>
      <color theme="1"/>
      <name val="宋体"/>
      <charset val="134"/>
    </font>
    <font>
      <sz val="11"/>
      <color rgb="FFFF0000"/>
      <name val="宋体"/>
      <charset val="134"/>
    </font>
    <font>
      <sz val="11"/>
      <name val="Times New Roman"/>
      <charset val="134"/>
    </font>
    <font>
      <b/>
      <sz val="16"/>
      <name val="Times New Roman"/>
      <charset val="134"/>
    </font>
    <font>
      <b/>
      <sz val="11"/>
      <name val="Times New Roman"/>
      <charset val="134"/>
    </font>
    <font>
      <sz val="12"/>
      <name val="Times New Roman"/>
      <charset val="134"/>
    </font>
    <font>
      <sz val="18"/>
      <name val="Times New Roman"/>
      <charset val="134"/>
    </font>
    <font>
      <b/>
      <sz val="12"/>
      <name val="Times New Roman"/>
      <charset val="134"/>
    </font>
    <font>
      <b/>
      <sz val="12"/>
      <name val="楷体_GB2312"/>
      <charset val="134"/>
    </font>
    <font>
      <sz val="12"/>
      <name val="Times New Roman"/>
      <charset val="0"/>
    </font>
    <font>
      <b/>
      <sz val="14"/>
      <name val="Times New Roman"/>
      <charset val="134"/>
    </font>
    <font>
      <sz val="12"/>
      <name val="仿宋_GB2312"/>
      <charset val="134"/>
    </font>
    <font>
      <b/>
      <sz val="12"/>
      <name val="仿宋_GB2312"/>
      <charset val="134"/>
    </font>
    <font>
      <sz val="30"/>
      <name val="方正小标宋简体"/>
      <charset val="134"/>
    </font>
    <font>
      <sz val="20"/>
      <name val="宋体"/>
      <charset val="134"/>
    </font>
    <font>
      <sz val="12"/>
      <name val="宋体"/>
      <charset val="0"/>
    </font>
    <font>
      <sz val="11"/>
      <color theme="1"/>
      <name val="宋体"/>
      <charset val="0"/>
      <scheme val="minor"/>
    </font>
    <font>
      <sz val="11"/>
      <color theme="0"/>
      <name val="宋体"/>
      <charset val="0"/>
      <scheme val="minor"/>
    </font>
    <font>
      <b/>
      <sz val="11"/>
      <color rgb="FF3F3F3F"/>
      <name val="宋体"/>
      <charset val="0"/>
      <scheme val="minor"/>
    </font>
    <font>
      <b/>
      <sz val="11"/>
      <color theme="3"/>
      <name val="宋体"/>
      <charset val="134"/>
      <scheme val="minor"/>
    </font>
    <font>
      <sz val="11"/>
      <color rgb="FF9C6500"/>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b/>
      <sz val="11"/>
      <color rgb="FFFA7D00"/>
      <name val="宋体"/>
      <charset val="0"/>
      <scheme val="minor"/>
    </font>
    <font>
      <b/>
      <sz val="15"/>
      <color theme="3"/>
      <name val="宋体"/>
      <charset val="134"/>
      <scheme val="minor"/>
    </font>
    <font>
      <sz val="11"/>
      <color rgb="FFFF0000"/>
      <name val="宋体"/>
      <charset val="0"/>
      <scheme val="minor"/>
    </font>
    <font>
      <sz val="11"/>
      <color rgb="FF006100"/>
      <name val="宋体"/>
      <charset val="0"/>
      <scheme val="minor"/>
    </font>
    <font>
      <b/>
      <sz val="18"/>
      <color theme="3"/>
      <name val="宋体"/>
      <charset val="134"/>
      <scheme val="minor"/>
    </font>
    <font>
      <sz val="11"/>
      <color rgb="FFFA7D00"/>
      <name val="宋体"/>
      <charset val="0"/>
      <scheme val="minor"/>
    </font>
    <font>
      <sz val="11"/>
      <color rgb="FF9C0006"/>
      <name val="宋体"/>
      <charset val="0"/>
      <scheme val="minor"/>
    </font>
    <font>
      <i/>
      <sz val="11"/>
      <color rgb="FF7F7F7F"/>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4"/>
      <name val="Times New Roman"/>
      <charset val="0"/>
    </font>
    <font>
      <b/>
      <sz val="12"/>
      <name val="Times New Roman"/>
      <charset val="0"/>
    </font>
    <font>
      <sz val="11"/>
      <name val="汉仪叶叶相思体简"/>
      <charset val="134"/>
    </font>
    <font>
      <b/>
      <sz val="12"/>
      <name val="宋体"/>
      <charset val="0"/>
    </font>
    <font>
      <b/>
      <sz val="14"/>
      <name val="楷体_GB2312"/>
      <charset val="134"/>
    </font>
  </fonts>
  <fills count="42">
    <fill>
      <patternFill patternType="none"/>
    </fill>
    <fill>
      <patternFill patternType="gray125"/>
    </fill>
    <fill>
      <patternFill patternType="solid">
        <fgColor rgb="FFDEDEDE"/>
        <bgColor rgb="FFDEDEDE"/>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theme="0" tint="-0.15"/>
        <bgColor indexed="64"/>
      </patternFill>
    </fill>
    <fill>
      <patternFill patternType="solid">
        <fgColor rgb="FFD8D8D8"/>
        <bgColor indexed="64"/>
      </patternFill>
    </fill>
    <fill>
      <patternFill patternType="solid">
        <fgColor rgb="FFCCFFCC"/>
        <bgColor indexed="64"/>
      </patternFill>
    </fill>
    <fill>
      <patternFill patternType="solid">
        <fgColor rgb="FF92D050"/>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6"/>
        <bgColor indexed="64"/>
      </patternFill>
    </fill>
    <fill>
      <patternFill patternType="solid">
        <fgColor rgb="FFFFCC99"/>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C6EFCE"/>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FFFFCC"/>
        <bgColor indexed="64"/>
      </patternFill>
    </fill>
  </fills>
  <borders count="36">
    <border>
      <left/>
      <right/>
      <top/>
      <bottom/>
      <diagonal/>
    </border>
    <border>
      <left style="thin">
        <color auto="true"/>
      </left>
      <right style="thin">
        <color auto="true"/>
      </right>
      <top style="thin">
        <color auto="true"/>
      </top>
      <bottom style="thin">
        <color auto="true"/>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style="thin">
        <color auto="true"/>
      </top>
      <bottom/>
      <diagonal/>
    </border>
    <border>
      <left style="thin">
        <color auto="true"/>
      </left>
      <right/>
      <top style="thin">
        <color auto="true"/>
      </top>
      <bottom/>
      <diagonal/>
    </border>
    <border>
      <left/>
      <right/>
      <top style="thin">
        <color auto="true"/>
      </top>
      <bottom/>
      <diagonal/>
    </border>
    <border>
      <left style="thin">
        <color auto="true"/>
      </left>
      <right style="thin">
        <color auto="true"/>
      </right>
      <top/>
      <bottom/>
      <diagonal/>
    </border>
    <border>
      <left style="thin">
        <color auto="true"/>
      </left>
      <right/>
      <top/>
      <bottom style="thin">
        <color auto="true"/>
      </bottom>
      <diagonal/>
    </border>
    <border>
      <left/>
      <right/>
      <top/>
      <bottom style="thin">
        <color auto="true"/>
      </bottom>
      <diagonal/>
    </border>
    <border>
      <left style="thin">
        <color auto="true"/>
      </left>
      <right style="thin">
        <color auto="true"/>
      </right>
      <top/>
      <bottom style="thin">
        <color auto="true"/>
      </bottom>
      <diagonal/>
    </border>
    <border>
      <left/>
      <right style="thin">
        <color auto="true"/>
      </right>
      <top style="thin">
        <color auto="true"/>
      </top>
      <bottom/>
      <diagonal/>
    </border>
    <border>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000000"/>
      </left>
      <right style="thin">
        <color rgb="FF000000"/>
      </right>
      <top style="thin">
        <color rgb="FF000000"/>
      </top>
      <bottom/>
      <diagonal/>
    </border>
    <border>
      <left/>
      <right/>
      <top/>
      <bottom style="thin">
        <color indexed="8"/>
      </bottom>
      <diagonal/>
    </border>
    <border>
      <left style="thin">
        <color indexed="8"/>
      </left>
      <right style="thin">
        <color auto="true"/>
      </right>
      <top style="thin">
        <color indexed="8"/>
      </top>
      <bottom style="thin">
        <color indexed="8"/>
      </bottom>
      <diagonal/>
    </border>
    <border>
      <left style="thin">
        <color indexed="8"/>
      </left>
      <right style="thin">
        <color indexed="8"/>
      </right>
      <top style="thin">
        <color auto="true"/>
      </top>
      <bottom style="thin">
        <color indexed="8"/>
      </bottom>
      <diagonal/>
    </border>
    <border>
      <left style="thin">
        <color auto="true"/>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114">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0"/>
    <xf numFmtId="43" fontId="0" fillId="0" borderId="0" applyFont="false" applyFill="false" applyBorder="false" applyAlignment="false" applyProtection="false">
      <alignment vertical="center"/>
    </xf>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xf numFmtId="0" fontId="0" fillId="0" borderId="0">
      <alignment vertical="center"/>
    </xf>
    <xf numFmtId="43" fontId="0" fillId="0" borderId="0" applyFont="false" applyFill="false" applyBorder="false" applyAlignment="false" applyProtection="false">
      <alignment vertical="center"/>
    </xf>
    <xf numFmtId="0" fontId="1"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xf numFmtId="0" fontId="72" fillId="21" borderId="0" applyNumberFormat="false" applyBorder="false" applyAlignment="false" applyProtection="false">
      <alignment vertical="center"/>
    </xf>
    <xf numFmtId="0" fontId="71" fillId="20" borderId="0" applyNumberFormat="false" applyBorder="false" applyAlignment="false" applyProtection="false">
      <alignment vertical="center"/>
    </xf>
    <xf numFmtId="0" fontId="72" fillId="26" borderId="0" applyNumberFormat="false" applyBorder="false" applyAlignment="false" applyProtection="false">
      <alignment vertical="center"/>
    </xf>
    <xf numFmtId="0" fontId="0" fillId="0" borderId="0">
      <alignment vertical="center"/>
    </xf>
    <xf numFmtId="0" fontId="71" fillId="28" borderId="0" applyNumberFormat="false" applyBorder="false" applyAlignment="false" applyProtection="false">
      <alignment vertical="center"/>
    </xf>
    <xf numFmtId="0" fontId="72" fillId="29" borderId="0" applyNumberFormat="false" applyBorder="false" applyAlignment="false" applyProtection="false">
      <alignment vertical="center"/>
    </xf>
    <xf numFmtId="0" fontId="75" fillId="19" borderId="0" applyNumberFormat="false" applyBorder="false" applyAlignment="false" applyProtection="false">
      <alignment vertical="center"/>
    </xf>
    <xf numFmtId="0" fontId="72" fillId="24" borderId="0" applyNumberFormat="false" applyBorder="false" applyAlignment="false" applyProtection="false">
      <alignment vertical="center"/>
    </xf>
    <xf numFmtId="0" fontId="74" fillId="0" borderId="0" applyNumberFormat="false" applyFill="false" applyBorder="false" applyAlignment="false" applyProtection="false">
      <alignment vertical="center"/>
    </xf>
    <xf numFmtId="0" fontId="82" fillId="30" borderId="0" applyNumberFormat="false" applyBorder="false" applyAlignment="false" applyProtection="false">
      <alignment vertical="center"/>
    </xf>
    <xf numFmtId="0" fontId="83" fillId="0" borderId="0" applyNumberFormat="false" applyFill="false" applyBorder="false" applyAlignment="false" applyProtection="false">
      <alignment vertical="center"/>
    </xf>
    <xf numFmtId="0" fontId="23" fillId="0" borderId="0"/>
    <xf numFmtId="0" fontId="72" fillId="31" borderId="0" applyNumberFormat="false" applyBorder="false" applyAlignment="false" applyProtection="false">
      <alignment vertical="center"/>
    </xf>
    <xf numFmtId="0" fontId="72" fillId="23" borderId="0" applyNumberFormat="false" applyBorder="false" applyAlignment="false" applyProtection="false">
      <alignment vertical="center"/>
    </xf>
    <xf numFmtId="0" fontId="84" fillId="0" borderId="33" applyNumberFormat="false" applyFill="false" applyAlignment="false" applyProtection="false">
      <alignment vertical="center"/>
    </xf>
    <xf numFmtId="43" fontId="0" fillId="0" borderId="0" applyFont="false" applyFill="false" applyBorder="false" applyAlignment="false" applyProtection="false">
      <alignment vertical="center"/>
    </xf>
    <xf numFmtId="0" fontId="77" fillId="25" borderId="31" applyNumberFormat="false" applyAlignment="false" applyProtection="false">
      <alignment vertical="center"/>
    </xf>
    <xf numFmtId="9" fontId="0" fillId="0" borderId="0" applyFont="false" applyFill="false" applyBorder="false" applyAlignment="false" applyProtection="false">
      <alignment vertical="center"/>
    </xf>
    <xf numFmtId="0" fontId="71" fillId="35" borderId="0" applyNumberFormat="false" applyBorder="false" applyAlignment="false" applyProtection="false">
      <alignment vertical="center"/>
    </xf>
    <xf numFmtId="0" fontId="72" fillId="36" borderId="0" applyNumberFormat="false" applyBorder="false" applyAlignment="false" applyProtection="false">
      <alignment vertical="center"/>
    </xf>
    <xf numFmtId="41" fontId="26" fillId="0" borderId="0" applyFont="false" applyFill="false" applyBorder="false" applyAlignment="false" applyProtection="false">
      <alignment vertical="center"/>
    </xf>
    <xf numFmtId="0" fontId="87" fillId="0" borderId="0" applyNumberForma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79" fillId="17" borderId="30" applyNumberFormat="false" applyAlignment="false" applyProtection="false">
      <alignment vertical="center"/>
    </xf>
    <xf numFmtId="43" fontId="0" fillId="0" borderId="0" applyFont="false" applyFill="false" applyBorder="false" applyAlignment="false" applyProtection="false">
      <alignment vertical="center"/>
    </xf>
    <xf numFmtId="0" fontId="71" fillId="37" borderId="0" applyNumberFormat="false" applyBorder="false" applyAlignment="false" applyProtection="false">
      <alignment vertical="center"/>
    </xf>
    <xf numFmtId="0" fontId="85" fillId="34" borderId="0" applyNumberFormat="false" applyBorder="false" applyAlignment="false" applyProtection="false">
      <alignment vertical="center"/>
    </xf>
    <xf numFmtId="44" fontId="26" fillId="0" borderId="0" applyFont="false" applyFill="false" applyBorder="false" applyAlignment="false" applyProtection="false">
      <alignment vertical="center"/>
    </xf>
    <xf numFmtId="0" fontId="71" fillId="18" borderId="0" applyNumberFormat="false" applyBorder="false" applyAlignment="false" applyProtection="false">
      <alignment vertical="center"/>
    </xf>
    <xf numFmtId="0" fontId="72" fillId="38" borderId="0" applyNumberFormat="false" applyBorder="false" applyAlignment="false" applyProtection="false">
      <alignment vertical="center"/>
    </xf>
    <xf numFmtId="0" fontId="88" fillId="0" borderId="0" applyNumberForma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80" fillId="0" borderId="32" applyNumberFormat="false" applyFill="false" applyAlignment="false" applyProtection="false">
      <alignment vertical="center"/>
    </xf>
    <xf numFmtId="43" fontId="0" fillId="0" borderId="0" applyFont="false" applyFill="false" applyBorder="false" applyAlignment="false" applyProtection="false">
      <alignment vertical="center"/>
    </xf>
    <xf numFmtId="0" fontId="76" fillId="22" borderId="30" applyNumberFormat="false" applyAlignment="false" applyProtection="false">
      <alignment vertical="center"/>
    </xf>
    <xf numFmtId="0" fontId="72" fillId="33" borderId="0" applyNumberFormat="false" applyBorder="false" applyAlignment="false" applyProtection="false">
      <alignment vertical="center"/>
    </xf>
    <xf numFmtId="0" fontId="26" fillId="0" borderId="0"/>
    <xf numFmtId="0" fontId="71" fillId="40" borderId="0" applyNumberFormat="false" applyBorder="false" applyAlignment="false" applyProtection="false">
      <alignment vertical="center"/>
    </xf>
    <xf numFmtId="0" fontId="81" fillId="0" borderId="0" applyNumberFormat="false" applyFill="false" applyBorder="false" applyAlignment="false" applyProtection="false">
      <alignment vertical="center"/>
    </xf>
    <xf numFmtId="0" fontId="26" fillId="41" borderId="35" applyNumberFormat="false" applyFont="false" applyAlignment="false" applyProtection="false">
      <alignment vertical="center"/>
    </xf>
    <xf numFmtId="0" fontId="72" fillId="27" borderId="0" applyNumberFormat="false" applyBorder="false" applyAlignment="false" applyProtection="false">
      <alignment vertical="center"/>
    </xf>
    <xf numFmtId="0" fontId="78" fillId="0" borderId="32" applyNumberFormat="false" applyFill="false" applyAlignment="false" applyProtection="false">
      <alignment vertical="center"/>
    </xf>
    <xf numFmtId="0" fontId="0" fillId="0" borderId="0"/>
    <xf numFmtId="43" fontId="26" fillId="0" borderId="0" applyFont="false" applyFill="false" applyBorder="false" applyAlignment="false" applyProtection="false">
      <alignment vertical="center"/>
    </xf>
    <xf numFmtId="0" fontId="71" fillId="39" borderId="0" applyNumberFormat="false" applyBorder="false" applyAlignment="false" applyProtection="false">
      <alignment vertical="center"/>
    </xf>
    <xf numFmtId="9" fontId="26"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89" fillId="0" borderId="34" applyNumberFormat="false" applyFill="false" applyAlignment="false" applyProtection="false">
      <alignment vertical="center"/>
    </xf>
    <xf numFmtId="43" fontId="0" fillId="0" borderId="0" applyFont="false" applyFill="false" applyBorder="false" applyAlignment="false" applyProtection="false">
      <alignment vertical="center"/>
    </xf>
    <xf numFmtId="0" fontId="86" fillId="0" borderId="0" applyNumberFormat="false" applyFill="false" applyBorder="false" applyAlignment="false" applyProtection="false">
      <alignment vertical="center"/>
    </xf>
    <xf numFmtId="0" fontId="74" fillId="0" borderId="29" applyNumberFormat="false" applyFill="false" applyAlignment="false" applyProtection="false">
      <alignment vertical="center"/>
    </xf>
    <xf numFmtId="0" fontId="73" fillId="17" borderId="28" applyNumberFormat="false" applyAlignment="false" applyProtection="false">
      <alignment vertical="center"/>
    </xf>
    <xf numFmtId="0" fontId="71" fillId="16" borderId="0" applyNumberFormat="false" applyBorder="false" applyAlignment="false" applyProtection="false">
      <alignment vertical="center"/>
    </xf>
    <xf numFmtId="0" fontId="72" fillId="1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alignment vertical="center"/>
    </xf>
    <xf numFmtId="0" fontId="71" fillId="14" borderId="0" applyNumberFormat="false" applyBorder="false" applyAlignment="false" applyProtection="false">
      <alignment vertical="center"/>
    </xf>
    <xf numFmtId="42" fontId="26" fillId="0" borderId="0" applyFont="false" applyFill="false" applyBorder="false" applyAlignment="false" applyProtection="false">
      <alignment vertical="center"/>
    </xf>
    <xf numFmtId="0" fontId="71" fillId="32" borderId="0" applyNumberFormat="false" applyBorder="false" applyAlignment="false" applyProtection="false">
      <alignment vertical="center"/>
    </xf>
    <xf numFmtId="0" fontId="72" fillId="13"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71" fillId="12" borderId="0" applyNumberFormat="false" applyBorder="false" applyAlignment="false" applyProtection="false">
      <alignment vertical="center"/>
    </xf>
    <xf numFmtId="0" fontId="71" fillId="1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7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alignment vertical="center"/>
    </xf>
    <xf numFmtId="0" fontId="0" fillId="0" borderId="0"/>
    <xf numFmtId="43"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cellStyleXfs>
  <cellXfs count="551">
    <xf numFmtId="0" fontId="0" fillId="0" borderId="0" xfId="0"/>
    <xf numFmtId="0" fontId="1" fillId="0" borderId="0" xfId="0" applyFont="true" applyFill="true" applyBorder="true" applyAlignment="true"/>
    <xf numFmtId="0" fontId="2" fillId="0" borderId="0" xfId="0" applyFont="true" applyFill="true" applyBorder="true" applyAlignment="true"/>
    <xf numFmtId="0" fontId="3" fillId="0" borderId="0" xfId="0" applyNumberFormat="true" applyFont="true" applyFill="true" applyBorder="true" applyAlignment="true" applyProtection="true">
      <alignment horizontal="center" vertical="center"/>
    </xf>
    <xf numFmtId="0" fontId="4" fillId="0" borderId="0" xfId="0" applyNumberFormat="true" applyFont="true" applyFill="true" applyBorder="true" applyAlignment="true" applyProtection="true">
      <alignment horizontal="center" vertical="center"/>
    </xf>
    <xf numFmtId="0" fontId="5" fillId="0" borderId="0" xfId="0" applyNumberFormat="true" applyFont="true" applyFill="true" applyBorder="true" applyAlignment="true" applyProtection="true">
      <alignment horizontal="right" vertical="center"/>
    </xf>
    <xf numFmtId="0" fontId="6" fillId="0" borderId="1" xfId="0" applyNumberFormat="true" applyFont="true" applyFill="true" applyBorder="true" applyAlignment="true" applyProtection="true">
      <alignment horizontal="center" vertical="center"/>
    </xf>
    <xf numFmtId="0" fontId="5" fillId="0" borderId="1" xfId="0" applyNumberFormat="true" applyFont="true" applyFill="true" applyBorder="true" applyAlignment="true" applyProtection="true">
      <alignment horizontal="center" vertical="center"/>
    </xf>
    <xf numFmtId="0" fontId="6" fillId="0" borderId="2" xfId="0" applyNumberFormat="true" applyFont="true" applyFill="true" applyBorder="true" applyAlignment="true" applyProtection="true">
      <alignment horizontal="center" vertical="center"/>
    </xf>
    <xf numFmtId="0" fontId="5" fillId="0" borderId="2" xfId="0" applyNumberFormat="true" applyFont="true" applyFill="true" applyBorder="true" applyAlignment="true" applyProtection="true">
      <alignment horizontal="center" vertical="center"/>
    </xf>
    <xf numFmtId="0" fontId="6" fillId="0" borderId="3" xfId="0" applyNumberFormat="true" applyFont="true" applyFill="true" applyBorder="true" applyAlignment="true" applyProtection="true">
      <alignment horizontal="center" vertical="center"/>
    </xf>
    <xf numFmtId="0" fontId="5" fillId="0" borderId="3" xfId="0" applyNumberFormat="true" applyFont="true" applyFill="true" applyBorder="true" applyAlignment="true" applyProtection="true">
      <alignment horizontal="center" vertical="center"/>
    </xf>
    <xf numFmtId="0" fontId="6" fillId="0" borderId="3" xfId="0" applyNumberFormat="true" applyFont="true" applyFill="true" applyBorder="true" applyAlignment="true" applyProtection="true">
      <alignment horizontal="center" vertical="center" wrapText="true"/>
    </xf>
    <xf numFmtId="0" fontId="5" fillId="0" borderId="3" xfId="0" applyNumberFormat="true" applyFont="true" applyFill="true" applyBorder="true" applyAlignment="true" applyProtection="true">
      <alignment horizontal="justify" vertical="center" wrapText="true"/>
    </xf>
    <xf numFmtId="0" fontId="5" fillId="0" borderId="3" xfId="0" applyNumberFormat="true" applyFont="true" applyFill="true" applyBorder="true" applyAlignment="true" applyProtection="true">
      <alignment horizontal="left" vertical="center"/>
    </xf>
    <xf numFmtId="0" fontId="5" fillId="0" borderId="4" xfId="0" applyNumberFormat="true" applyFont="true" applyFill="true" applyBorder="true" applyAlignment="true" applyProtection="true">
      <alignment horizontal="left" vertical="center"/>
    </xf>
    <xf numFmtId="0" fontId="5" fillId="0" borderId="4" xfId="0" applyNumberFormat="true" applyFont="true" applyFill="true" applyBorder="true" applyAlignment="true" applyProtection="true">
      <alignment horizontal="center" vertical="center"/>
    </xf>
    <xf numFmtId="0" fontId="5" fillId="0" borderId="1" xfId="0" applyNumberFormat="true" applyFont="true" applyFill="true" applyBorder="true" applyAlignment="true" applyProtection="true">
      <alignment horizontal="left" vertical="center"/>
    </xf>
    <xf numFmtId="0" fontId="7" fillId="0" borderId="0" xfId="0" applyFont="true" applyFill="true" applyAlignment="true">
      <alignment horizontal="left"/>
    </xf>
    <xf numFmtId="0" fontId="8" fillId="0" borderId="0" xfId="0" applyNumberFormat="true" applyFont="true" applyFill="true" applyBorder="true" applyAlignment="true" applyProtection="true">
      <alignment horizontal="center"/>
    </xf>
    <xf numFmtId="179" fontId="5" fillId="0" borderId="3" xfId="0" applyNumberFormat="true" applyFont="true" applyFill="true" applyBorder="true" applyAlignment="true" applyProtection="true">
      <alignment horizontal="center" vertical="center"/>
    </xf>
    <xf numFmtId="0" fontId="9" fillId="0" borderId="0" xfId="0" applyFont="true" applyFill="true" applyAlignment="true">
      <alignment vertical="center"/>
    </xf>
    <xf numFmtId="0" fontId="10" fillId="0" borderId="0" xfId="0" applyFont="true" applyFill="true" applyBorder="true" applyAlignment="true" applyProtection="true">
      <alignment vertical="center"/>
    </xf>
    <xf numFmtId="0" fontId="11" fillId="0" borderId="0" xfId="0" applyFont="true" applyFill="true" applyBorder="true" applyAlignment="true">
      <alignment horizontal="center" vertical="center" wrapText="true"/>
    </xf>
    <xf numFmtId="0" fontId="12" fillId="0" borderId="0" xfId="0" applyFont="true" applyFill="true" applyBorder="true" applyAlignment="true">
      <alignment vertical="center" wrapText="true"/>
    </xf>
    <xf numFmtId="0" fontId="12" fillId="0" borderId="0" xfId="0" applyFont="true" applyFill="true" applyBorder="true" applyAlignment="true">
      <alignment horizontal="right" vertical="center" wrapText="true"/>
    </xf>
    <xf numFmtId="0" fontId="13" fillId="0" borderId="5" xfId="0" applyFont="true" applyFill="true" applyBorder="true" applyAlignment="true">
      <alignment horizontal="center" vertical="center" wrapText="true"/>
    </xf>
    <xf numFmtId="0" fontId="13" fillId="0" borderId="6" xfId="0" applyFont="true" applyFill="true" applyBorder="true" applyAlignment="true">
      <alignment horizontal="center" vertical="center" wrapText="true"/>
    </xf>
    <xf numFmtId="0" fontId="13" fillId="2" borderId="7" xfId="0" applyFont="true" applyFill="true" applyBorder="true" applyAlignment="true">
      <alignment vertical="center" wrapText="true"/>
    </xf>
    <xf numFmtId="4" fontId="14" fillId="2" borderId="7" xfId="0" applyNumberFormat="true" applyFont="true" applyFill="true" applyBorder="true" applyAlignment="true">
      <alignment horizontal="right" vertical="center" wrapText="true"/>
    </xf>
    <xf numFmtId="0" fontId="14" fillId="0" borderId="7" xfId="0" applyFont="true" applyFill="true" applyBorder="true" applyAlignment="true">
      <alignment vertical="center" wrapText="true"/>
    </xf>
    <xf numFmtId="4" fontId="14" fillId="0" borderId="7" xfId="0" applyNumberFormat="true" applyFont="true" applyFill="true" applyBorder="true" applyAlignment="true">
      <alignment horizontal="right" vertical="center" wrapText="true"/>
    </xf>
    <xf numFmtId="0" fontId="0" fillId="0" borderId="0" xfId="0" applyFont="true" applyFill="true" applyBorder="true" applyAlignment="true" applyProtection="true">
      <alignment vertical="center"/>
    </xf>
    <xf numFmtId="0" fontId="15" fillId="0" borderId="0" xfId="0" applyFont="true" applyFill="true" applyBorder="true" applyAlignment="true" applyProtection="true">
      <alignment vertical="center"/>
    </xf>
    <xf numFmtId="0" fontId="16" fillId="0" borderId="0" xfId="0" applyFont="true" applyFill="true" applyBorder="true" applyAlignment="true">
      <alignment vertical="center"/>
    </xf>
    <xf numFmtId="0" fontId="17" fillId="0" borderId="0" xfId="0" applyFont="true" applyFill="true" applyBorder="true" applyAlignment="true" applyProtection="true">
      <alignment vertical="center"/>
    </xf>
    <xf numFmtId="0" fontId="18" fillId="0" borderId="0" xfId="0" applyFont="true" applyFill="true" applyBorder="true" applyAlignment="true" applyProtection="true">
      <alignment horizontal="center" vertical="center"/>
    </xf>
    <xf numFmtId="0" fontId="0" fillId="0" borderId="8" xfId="0" applyFont="true" applyFill="true" applyBorder="true" applyAlignment="true" applyProtection="true">
      <alignment horizontal="center" vertical="center"/>
    </xf>
    <xf numFmtId="0" fontId="0" fillId="0" borderId="8" xfId="0" applyFont="true" applyFill="true" applyBorder="true" applyAlignment="true" applyProtection="true">
      <alignment horizontal="center" vertical="center" wrapText="true"/>
    </xf>
    <xf numFmtId="0" fontId="0" fillId="0" borderId="9" xfId="0" applyFont="true" applyFill="true" applyBorder="true" applyAlignment="true" applyProtection="true">
      <alignment horizontal="center" vertical="center" wrapText="true"/>
    </xf>
    <xf numFmtId="0" fontId="0" fillId="0" borderId="10" xfId="0" applyFont="true" applyFill="true" applyBorder="true" applyAlignment="true" applyProtection="true">
      <alignment horizontal="center" vertical="center" wrapText="true"/>
    </xf>
    <xf numFmtId="0" fontId="0" fillId="0" borderId="11" xfId="0" applyFont="true" applyFill="true" applyBorder="true" applyAlignment="true" applyProtection="true">
      <alignment horizontal="center" vertical="center"/>
    </xf>
    <xf numFmtId="0" fontId="0" fillId="0" borderId="11" xfId="0" applyFont="true" applyFill="true" applyBorder="true" applyAlignment="true" applyProtection="true">
      <alignment horizontal="center" vertical="center" wrapText="true"/>
    </xf>
    <xf numFmtId="0" fontId="0" fillId="0" borderId="12" xfId="0" applyFont="true" applyFill="true" applyBorder="true" applyAlignment="true" applyProtection="true">
      <alignment horizontal="center" vertical="center" wrapText="true"/>
    </xf>
    <xf numFmtId="0" fontId="0" fillId="0" borderId="13" xfId="0" applyFont="true" applyFill="true" applyBorder="true" applyAlignment="true" applyProtection="true">
      <alignment horizontal="center" vertical="center" wrapText="true"/>
    </xf>
    <xf numFmtId="0" fontId="0" fillId="0" borderId="1" xfId="0" applyFont="true" applyFill="true" applyBorder="true" applyAlignment="true" applyProtection="true">
      <alignment horizontal="center" vertical="center" wrapText="true"/>
    </xf>
    <xf numFmtId="0" fontId="0" fillId="0" borderId="14" xfId="0" applyFont="true" applyFill="true" applyBorder="true" applyAlignment="true" applyProtection="true">
      <alignment horizontal="center" vertical="center"/>
    </xf>
    <xf numFmtId="0" fontId="0" fillId="0" borderId="14" xfId="0" applyFont="true" applyFill="true" applyBorder="true" applyAlignment="true" applyProtection="true">
      <alignment horizontal="center" vertical="center" wrapText="true"/>
    </xf>
    <xf numFmtId="0" fontId="0" fillId="0" borderId="1" xfId="0" applyFont="true" applyFill="true" applyBorder="true" applyAlignment="true" applyProtection="true">
      <alignment vertical="center" wrapText="true"/>
    </xf>
    <xf numFmtId="4" fontId="0" fillId="0" borderId="1" xfId="0" applyNumberFormat="true" applyFont="true" applyFill="true" applyBorder="true" applyAlignment="true">
      <alignment horizontal="right" vertical="center" wrapText="true"/>
    </xf>
    <xf numFmtId="43" fontId="0" fillId="0" borderId="1" xfId="71" applyFont="true" applyFill="true" applyBorder="true" applyAlignment="true" applyProtection="true">
      <alignment horizontal="right" vertical="center"/>
    </xf>
    <xf numFmtId="0" fontId="0" fillId="0" borderId="15" xfId="0" applyFont="true" applyFill="true" applyBorder="true" applyAlignment="true" applyProtection="true">
      <alignment horizontal="center" vertical="center" wrapText="true"/>
    </xf>
    <xf numFmtId="0" fontId="0" fillId="0" borderId="1" xfId="0" applyFont="true" applyFill="true" applyBorder="true" applyAlignment="true" applyProtection="true">
      <alignment horizontal="center" vertical="center"/>
    </xf>
    <xf numFmtId="0" fontId="0" fillId="0" borderId="16" xfId="0" applyFont="true" applyFill="true" applyBorder="true" applyAlignment="true" applyProtection="true">
      <alignment horizontal="center" vertical="center" wrapText="true"/>
    </xf>
    <xf numFmtId="0" fontId="0" fillId="0" borderId="17" xfId="0" applyFont="true" applyFill="true" applyBorder="true" applyAlignment="true" applyProtection="true">
      <alignment horizontal="center" vertical="center" wrapText="true"/>
    </xf>
    <xf numFmtId="0" fontId="0" fillId="0" borderId="1" xfId="0" applyFont="true" applyFill="true" applyBorder="true" applyAlignment="true" applyProtection="true">
      <alignment horizontal="right" vertical="center"/>
    </xf>
    <xf numFmtId="0" fontId="0" fillId="0" borderId="0" xfId="0" applyFont="true" applyFill="true" applyBorder="true" applyAlignment="true" applyProtection="true">
      <alignment horizontal="center" vertical="center"/>
    </xf>
    <xf numFmtId="0" fontId="0" fillId="0" borderId="18" xfId="0" applyFont="true" applyFill="true" applyBorder="true" applyAlignment="true" applyProtection="true">
      <alignment horizontal="center" vertical="center" wrapText="true"/>
    </xf>
    <xf numFmtId="0" fontId="0" fillId="0" borderId="19" xfId="0" applyFont="true" applyFill="true" applyBorder="true" applyAlignment="true" applyProtection="true">
      <alignment vertical="center" wrapText="true"/>
    </xf>
    <xf numFmtId="0" fontId="0" fillId="0" borderId="14" xfId="0" applyFont="true" applyFill="true" applyBorder="true" applyAlignment="true" applyProtection="true">
      <alignment vertical="center" wrapText="true"/>
    </xf>
    <xf numFmtId="180" fontId="0" fillId="0" borderId="1" xfId="0" applyNumberFormat="true" applyFont="true" applyFill="true" applyBorder="true" applyAlignment="true" applyProtection="true">
      <alignment horizontal="right" vertical="center"/>
    </xf>
    <xf numFmtId="0" fontId="19" fillId="0" borderId="0" xfId="0" applyFont="true" applyFill="true" applyBorder="true" applyAlignment="true">
      <alignment horizontal="center" vertical="center" wrapText="true"/>
    </xf>
    <xf numFmtId="0" fontId="15" fillId="0" borderId="1" xfId="0" applyFont="true" applyFill="true" applyBorder="true" applyAlignment="true">
      <alignment horizontal="center" vertical="center" wrapText="true"/>
    </xf>
    <xf numFmtId="0" fontId="0" fillId="0" borderId="1" xfId="0" applyFont="true" applyFill="true" applyBorder="true" applyAlignment="true">
      <alignment horizontal="center" vertical="center" wrapText="true"/>
    </xf>
    <xf numFmtId="180" fontId="0" fillId="0" borderId="1" xfId="0" applyNumberFormat="true" applyFont="true" applyFill="true" applyBorder="true" applyAlignment="true">
      <alignment horizontal="right" vertical="center" wrapText="true"/>
    </xf>
    <xf numFmtId="0" fontId="20" fillId="0" borderId="1" xfId="0" applyFont="true" applyFill="true" applyBorder="true" applyAlignment="true">
      <alignment horizontal="center" vertical="center"/>
    </xf>
    <xf numFmtId="0" fontId="21" fillId="0" borderId="17" xfId="0" applyFont="true" applyFill="true" applyBorder="true" applyAlignment="true">
      <alignment horizontal="center" vertical="center"/>
    </xf>
    <xf numFmtId="0" fontId="21" fillId="0" borderId="18" xfId="0" applyFont="true" applyFill="true" applyBorder="true" applyAlignment="true">
      <alignment horizontal="center" vertical="center"/>
    </xf>
    <xf numFmtId="0" fontId="21" fillId="0" borderId="19" xfId="0" applyFont="true" applyFill="true" applyBorder="true" applyAlignment="true">
      <alignment horizontal="center" vertical="center"/>
    </xf>
    <xf numFmtId="0" fontId="21" fillId="0" borderId="1" xfId="0" applyFont="true" applyFill="true" applyBorder="true" applyAlignment="true">
      <alignment horizontal="center" vertical="center" wrapText="true"/>
    </xf>
    <xf numFmtId="181" fontId="0" fillId="0" borderId="1" xfId="71" applyNumberFormat="true" applyFont="true" applyFill="true" applyBorder="true" applyAlignment="true">
      <alignment horizontal="right" vertical="center"/>
    </xf>
    <xf numFmtId="0" fontId="0" fillId="0" borderId="8" xfId="0" applyFont="true" applyFill="true" applyBorder="true" applyAlignment="true" applyProtection="true">
      <alignment vertical="center" wrapText="true"/>
    </xf>
    <xf numFmtId="0" fontId="0" fillId="0" borderId="8" xfId="0" applyFont="true" applyFill="true" applyBorder="true" applyAlignment="true" applyProtection="true">
      <alignment horizontal="right" vertical="center"/>
    </xf>
    <xf numFmtId="43" fontId="0" fillId="0" borderId="20" xfId="71" applyFont="true" applyFill="true" applyBorder="true" applyAlignment="true">
      <alignment horizontal="right" vertical="center" wrapText="true"/>
    </xf>
    <xf numFmtId="0" fontId="0" fillId="0" borderId="10" xfId="0" applyFont="true" applyFill="true" applyBorder="true" applyAlignment="true">
      <alignment horizontal="left" vertical="center"/>
    </xf>
    <xf numFmtId="43" fontId="0" fillId="0" borderId="8" xfId="71" applyFont="true" applyFill="true" applyBorder="true" applyAlignment="true" applyProtection="true">
      <alignment horizontal="right" vertical="center"/>
    </xf>
    <xf numFmtId="180" fontId="0" fillId="0" borderId="8" xfId="0" applyNumberFormat="true" applyFont="true" applyFill="true" applyBorder="true" applyAlignment="true" applyProtection="true">
      <alignment horizontal="right" vertical="center"/>
    </xf>
    <xf numFmtId="183" fontId="0" fillId="0" borderId="0" xfId="0" applyNumberFormat="true" applyFont="true" applyFill="true" applyBorder="true" applyAlignment="true" applyProtection="true">
      <alignment vertical="center"/>
    </xf>
    <xf numFmtId="183" fontId="18" fillId="0" borderId="0" xfId="0" applyNumberFormat="true" applyFont="true" applyFill="true" applyBorder="true" applyAlignment="true" applyProtection="true">
      <alignment horizontal="center" vertical="center"/>
    </xf>
    <xf numFmtId="183" fontId="0" fillId="0" borderId="9" xfId="0" applyNumberFormat="true" applyFont="true" applyFill="true" applyBorder="true" applyAlignment="true" applyProtection="true">
      <alignment horizontal="center" vertical="center" wrapText="true"/>
    </xf>
    <xf numFmtId="183" fontId="0" fillId="0" borderId="12" xfId="0" applyNumberFormat="true" applyFont="true" applyFill="true" applyBorder="true" applyAlignment="true" applyProtection="true">
      <alignment horizontal="center" vertical="center" wrapText="true"/>
    </xf>
    <xf numFmtId="183" fontId="0" fillId="0" borderId="1" xfId="0" applyNumberFormat="true" applyFont="true" applyFill="true" applyBorder="true" applyAlignment="true" applyProtection="true">
      <alignment horizontal="center" vertical="center" wrapText="true"/>
    </xf>
    <xf numFmtId="0" fontId="22" fillId="0" borderId="0" xfId="0" applyFont="true" applyFill="true" applyBorder="true" applyAlignment="true">
      <alignment horizontal="center" vertical="center" wrapText="true"/>
    </xf>
    <xf numFmtId="0" fontId="23" fillId="0" borderId="0" xfId="0" applyFont="true" applyFill="true" applyBorder="true" applyAlignment="true">
      <alignment horizontal="center" vertical="center" wrapText="true"/>
    </xf>
    <xf numFmtId="0" fontId="24" fillId="0" borderId="1" xfId="0" applyFont="true" applyFill="true" applyBorder="true" applyAlignment="true">
      <alignment horizontal="center" vertical="center" wrapText="true"/>
    </xf>
    <xf numFmtId="0" fontId="24" fillId="0" borderId="1" xfId="0" applyFont="true" applyFill="true" applyBorder="true" applyAlignment="true">
      <alignment horizontal="left" vertical="center" wrapText="true"/>
    </xf>
    <xf numFmtId="0" fontId="24" fillId="0" borderId="1" xfId="0" applyFont="true" applyFill="true" applyBorder="true" applyAlignment="true">
      <alignment vertical="center" wrapText="true"/>
    </xf>
    <xf numFmtId="180" fontId="24" fillId="0" borderId="1" xfId="0" applyNumberFormat="true" applyFont="true" applyFill="true" applyBorder="true" applyAlignment="true">
      <alignment horizontal="center" vertical="center" wrapText="true"/>
    </xf>
    <xf numFmtId="4" fontId="24" fillId="0" borderId="1" xfId="0" applyNumberFormat="true" applyFont="true" applyFill="true" applyBorder="true" applyAlignment="true">
      <alignment horizontal="center" vertical="center" wrapText="true"/>
    </xf>
    <xf numFmtId="0" fontId="25" fillId="0" borderId="0" xfId="0" applyFont="true" applyFill="true" applyBorder="true" applyAlignment="true">
      <alignment vertical="center" wrapText="true"/>
    </xf>
    <xf numFmtId="0" fontId="23" fillId="0" borderId="0" xfId="0" applyFont="true" applyFill="true" applyBorder="true" applyAlignment="true">
      <alignment vertical="center" wrapText="true"/>
    </xf>
    <xf numFmtId="0" fontId="23" fillId="0" borderId="0" xfId="0" applyFont="true" applyFill="true" applyBorder="true" applyAlignment="true">
      <alignment horizontal="right" vertical="center" wrapText="true"/>
    </xf>
    <xf numFmtId="0" fontId="26" fillId="0" borderId="0" xfId="64" applyFont="true" applyFill="true" applyAlignment="true"/>
    <xf numFmtId="0" fontId="27" fillId="0" borderId="0" xfId="64" applyFont="true" applyFill="true" applyAlignment="true"/>
    <xf numFmtId="0" fontId="28" fillId="0" borderId="0" xfId="98" applyFont="true" applyFill="true" applyAlignment="true">
      <alignment vertical="center"/>
    </xf>
    <xf numFmtId="49" fontId="29" fillId="3" borderId="0" xfId="64" applyNumberFormat="true" applyFont="true" applyFill="true" applyAlignment="true">
      <alignment horizontal="center" vertical="center"/>
    </xf>
    <xf numFmtId="0" fontId="29" fillId="3" borderId="0" xfId="64" applyFont="true" applyFill="true" applyAlignment="true">
      <alignment horizontal="center" vertical="center"/>
    </xf>
    <xf numFmtId="0" fontId="30" fillId="3" borderId="0" xfId="64" applyFont="true" applyFill="true" applyAlignment="true"/>
    <xf numFmtId="49" fontId="31" fillId="3" borderId="0" xfId="64" applyNumberFormat="true" applyFont="true" applyFill="true" applyAlignment="true">
      <alignment vertical="center"/>
    </xf>
    <xf numFmtId="49" fontId="32" fillId="3" borderId="0" xfId="64" applyNumberFormat="true" applyFont="true" applyFill="true" applyAlignment="true"/>
    <xf numFmtId="49" fontId="31" fillId="3" borderId="21" xfId="64" applyNumberFormat="true" applyFont="true" applyFill="true" applyBorder="true" applyAlignment="true">
      <alignment vertical="center"/>
    </xf>
    <xf numFmtId="49" fontId="31" fillId="3" borderId="13" xfId="64" applyNumberFormat="true" applyFont="true" applyFill="true" applyBorder="true" applyAlignment="true">
      <alignment vertical="center"/>
    </xf>
    <xf numFmtId="49" fontId="32" fillId="3" borderId="13" xfId="64" applyNumberFormat="true" applyFont="true" applyFill="true" applyBorder="true" applyAlignment="true"/>
    <xf numFmtId="49" fontId="33" fillId="3" borderId="3" xfId="64" applyNumberFormat="true" applyFont="true" applyFill="true" applyBorder="true" applyAlignment="true">
      <alignment horizontal="center" vertical="center"/>
    </xf>
    <xf numFmtId="49" fontId="33" fillId="3" borderId="22" xfId="64" applyNumberFormat="true" applyFont="true" applyFill="true" applyBorder="true" applyAlignment="true">
      <alignment horizontal="center" vertical="center" wrapText="true"/>
    </xf>
    <xf numFmtId="49" fontId="33" fillId="3" borderId="1" xfId="64" applyNumberFormat="true" applyFont="true" applyFill="true" applyBorder="true" applyAlignment="true">
      <alignment horizontal="center" vertical="center" wrapText="true"/>
    </xf>
    <xf numFmtId="49" fontId="33" fillId="3" borderId="2" xfId="64" applyNumberFormat="true" applyFont="true" applyFill="true" applyBorder="true" applyAlignment="true">
      <alignment horizontal="left" vertical="center"/>
    </xf>
    <xf numFmtId="41" fontId="33" fillId="0" borderId="3" xfId="64" applyNumberFormat="true" applyFont="true" applyFill="true" applyBorder="true" applyAlignment="true">
      <alignment horizontal="right" vertical="center"/>
    </xf>
    <xf numFmtId="41" fontId="33" fillId="0" borderId="23" xfId="71" applyNumberFormat="true" applyFont="true" applyFill="true" applyBorder="true" applyAlignment="true" applyProtection="true">
      <alignment horizontal="right" vertical="center"/>
    </xf>
    <xf numFmtId="49" fontId="31" fillId="3" borderId="3" xfId="64" applyNumberFormat="true" applyFont="true" applyFill="true" applyBorder="true" applyAlignment="true">
      <alignment horizontal="left" vertical="center"/>
    </xf>
    <xf numFmtId="41" fontId="31" fillId="0" borderId="3" xfId="64" applyNumberFormat="true" applyFont="true" applyFill="true" applyBorder="true" applyAlignment="true">
      <alignment horizontal="right" vertical="center"/>
    </xf>
    <xf numFmtId="41" fontId="31" fillId="0" borderId="3" xfId="71" applyNumberFormat="true" applyFont="true" applyFill="true" applyBorder="true" applyAlignment="true" applyProtection="true">
      <alignment horizontal="right" vertical="center"/>
    </xf>
    <xf numFmtId="41" fontId="31" fillId="0" borderId="23" xfId="71" applyNumberFormat="true" applyFont="true" applyFill="true" applyBorder="true" applyAlignment="true" applyProtection="true">
      <alignment horizontal="right" vertical="center"/>
    </xf>
    <xf numFmtId="49" fontId="31" fillId="3" borderId="3" xfId="64" applyNumberFormat="true" applyFont="true" applyFill="true" applyBorder="true" applyAlignment="true">
      <alignment vertical="center"/>
    </xf>
    <xf numFmtId="49" fontId="33" fillId="3" borderId="3" xfId="64" applyNumberFormat="true" applyFont="true" applyFill="true" applyBorder="true" applyAlignment="true">
      <alignment horizontal="left" vertical="center"/>
    </xf>
    <xf numFmtId="41" fontId="33" fillId="0" borderId="3" xfId="71" applyNumberFormat="true" applyFont="true" applyFill="true" applyBorder="true" applyAlignment="true" applyProtection="true">
      <alignment horizontal="right" vertical="center"/>
    </xf>
    <xf numFmtId="41" fontId="31" fillId="0" borderId="3" xfId="71" applyNumberFormat="true" applyFont="true" applyFill="true" applyBorder="true" applyAlignment="true">
      <alignment horizontal="right" vertical="center"/>
    </xf>
    <xf numFmtId="41" fontId="33" fillId="0" borderId="3" xfId="71" applyNumberFormat="true" applyFont="true" applyFill="true" applyBorder="true" applyAlignment="true">
      <alignment horizontal="right" vertical="center"/>
    </xf>
    <xf numFmtId="49" fontId="33" fillId="3" borderId="24" xfId="64" applyNumberFormat="true" applyFont="true" applyFill="true" applyBorder="true" applyAlignment="true">
      <alignment horizontal="center" vertical="center" wrapText="true"/>
    </xf>
    <xf numFmtId="49" fontId="33" fillId="3" borderId="3" xfId="64" applyNumberFormat="true" applyFont="true" applyFill="true" applyBorder="true" applyAlignment="true">
      <alignment horizontal="center" vertical="center" wrapText="true"/>
    </xf>
    <xf numFmtId="41" fontId="31" fillId="0" borderId="3" xfId="64" applyNumberFormat="true" applyFont="true" applyFill="true" applyBorder="true" applyAlignment="true">
      <alignment horizontal="center" vertical="center"/>
    </xf>
    <xf numFmtId="49" fontId="34" fillId="3" borderId="0" xfId="64" applyNumberFormat="true" applyFont="true" applyFill="true" applyAlignment="true">
      <alignment horizontal="right"/>
    </xf>
    <xf numFmtId="49" fontId="31" fillId="3" borderId="21" xfId="64" applyNumberFormat="true" applyFont="true" applyFill="true" applyBorder="true" applyAlignment="true">
      <alignment horizontal="right" vertical="center"/>
    </xf>
    <xf numFmtId="41" fontId="33" fillId="0" borderId="22" xfId="71" applyNumberFormat="true" applyFont="true" applyFill="true" applyBorder="true" applyAlignment="true" applyProtection="true">
      <alignment horizontal="right" vertical="center"/>
    </xf>
    <xf numFmtId="41" fontId="31" fillId="0" borderId="22" xfId="71" applyNumberFormat="true" applyFont="true" applyFill="true" applyBorder="true" applyAlignment="true" applyProtection="true">
      <alignment horizontal="right" vertical="center"/>
    </xf>
    <xf numFmtId="0" fontId="0" fillId="0" borderId="0" xfId="0" applyFont="true" applyFill="true" applyBorder="true" applyAlignment="true"/>
    <xf numFmtId="0" fontId="0" fillId="0" borderId="0" xfId="98" applyFont="true" applyFill="true" applyAlignment="true">
      <alignment horizontal="center" vertical="center" wrapText="true"/>
    </xf>
    <xf numFmtId="0" fontId="15" fillId="0" borderId="0" xfId="98" applyFont="true" applyFill="true" applyAlignment="true">
      <alignment horizontal="center" vertical="center" wrapText="true"/>
    </xf>
    <xf numFmtId="0" fontId="0" fillId="0" borderId="0" xfId="98" applyFont="true" applyFill="true" applyAlignment="true">
      <alignment vertical="center"/>
    </xf>
    <xf numFmtId="0" fontId="35" fillId="0" borderId="0" xfId="98" applyFont="true" applyFill="true" applyAlignment="true">
      <alignment horizontal="center" vertical="center"/>
    </xf>
    <xf numFmtId="0" fontId="15" fillId="0" borderId="1" xfId="98" applyFont="true" applyFill="true" applyBorder="true" applyAlignment="true">
      <alignment horizontal="center" vertical="center" wrapText="true"/>
    </xf>
    <xf numFmtId="0" fontId="15" fillId="0" borderId="14" xfId="98" applyFont="true" applyFill="true" applyBorder="true" applyAlignment="true">
      <alignment horizontal="center" vertical="center" wrapText="true"/>
    </xf>
    <xf numFmtId="0" fontId="15" fillId="0" borderId="14" xfId="0" applyFont="true" applyFill="true" applyBorder="true" applyAlignment="true">
      <alignment horizontal="center" vertical="center" wrapText="true"/>
    </xf>
    <xf numFmtId="0" fontId="0" fillId="0" borderId="1" xfId="0" applyNumberFormat="true" applyFont="true" applyFill="true" applyBorder="true" applyAlignment="true" applyProtection="true">
      <alignment vertical="center"/>
    </xf>
    <xf numFmtId="184" fontId="0" fillId="0" borderId="1" xfId="102" applyNumberFormat="true" applyFont="true" applyFill="true" applyBorder="true" applyAlignment="true">
      <alignment horizontal="center" vertical="center" wrapText="true"/>
    </xf>
    <xf numFmtId="184" fontId="0" fillId="0" borderId="1" xfId="3" applyNumberFormat="true" applyFont="true" applyFill="true" applyBorder="true" applyAlignment="true">
      <alignment horizontal="center" vertical="center" wrapText="true"/>
    </xf>
    <xf numFmtId="0" fontId="0" fillId="0" borderId="1" xfId="11" applyFont="true" applyFill="true" applyBorder="true" applyAlignment="true">
      <alignment vertical="center" wrapText="true"/>
    </xf>
    <xf numFmtId="3" fontId="0" fillId="0" borderId="1" xfId="98" applyNumberFormat="true" applyFont="true" applyFill="true" applyBorder="true" applyAlignment="true" applyProtection="true">
      <alignment vertical="center" wrapText="true"/>
    </xf>
    <xf numFmtId="0" fontId="0" fillId="0" borderId="1" xfId="94" applyFont="true" applyFill="true" applyBorder="true" applyAlignment="true">
      <alignment vertical="center" wrapText="true"/>
    </xf>
    <xf numFmtId="184" fontId="15" fillId="0" borderId="1" xfId="61" applyNumberFormat="true" applyFont="true" applyFill="true" applyBorder="true" applyAlignment="true">
      <alignment horizontal="center" vertical="center" wrapText="true"/>
    </xf>
    <xf numFmtId="184" fontId="15" fillId="0" borderId="1" xfId="3" applyNumberFormat="true" applyFont="true" applyFill="true" applyBorder="true" applyAlignment="true">
      <alignment horizontal="center" vertical="center" wrapText="true"/>
    </xf>
    <xf numFmtId="0" fontId="0" fillId="0" borderId="1" xfId="98" applyFont="true" applyFill="true" applyBorder="true" applyAlignment="true">
      <alignment vertical="center" wrapText="true"/>
    </xf>
    <xf numFmtId="0" fontId="15" fillId="0" borderId="0" xfId="98" applyFont="true" applyFill="true" applyAlignment="true">
      <alignment vertical="center"/>
    </xf>
    <xf numFmtId="0" fontId="15" fillId="0" borderId="0" xfId="0" applyFont="true" applyFill="true" applyBorder="true" applyAlignment="true"/>
    <xf numFmtId="0" fontId="1" fillId="0" borderId="0" xfId="0" applyNumberFormat="true" applyFont="true" applyFill="true" applyBorder="true" applyAlignment="true"/>
    <xf numFmtId="0" fontId="36" fillId="0" borderId="0" xfId="0" applyNumberFormat="true" applyFont="true" applyFill="true" applyBorder="true" applyAlignment="true">
      <alignment horizontal="center" vertical="center"/>
    </xf>
    <xf numFmtId="0" fontId="37" fillId="0" borderId="0" xfId="0" applyNumberFormat="true" applyFont="true" applyFill="true" applyBorder="true" applyAlignment="true">
      <alignment horizontal="left"/>
    </xf>
    <xf numFmtId="0" fontId="37" fillId="0" borderId="0" xfId="0" applyNumberFormat="true" applyFont="true" applyFill="true" applyBorder="true" applyAlignment="true">
      <alignment horizontal="right"/>
    </xf>
    <xf numFmtId="0" fontId="38" fillId="0" borderId="4" xfId="0" applyFont="true" applyBorder="true" applyAlignment="true">
      <alignment horizontal="center" vertical="center" wrapText="true"/>
    </xf>
    <xf numFmtId="0" fontId="38" fillId="0" borderId="25" xfId="0" applyFont="true" applyBorder="true" applyAlignment="true">
      <alignment horizontal="center" vertical="center" wrapText="true"/>
    </xf>
    <xf numFmtId="0" fontId="38" fillId="0" borderId="2" xfId="0" applyFont="true" applyBorder="true" applyAlignment="true">
      <alignment horizontal="center" vertical="center" wrapText="true"/>
    </xf>
    <xf numFmtId="0" fontId="38" fillId="0" borderId="3" xfId="0" applyNumberFormat="true" applyFont="true" applyFill="true" applyBorder="true" applyAlignment="true">
      <alignment horizontal="center" vertical="center" wrapText="true"/>
    </xf>
    <xf numFmtId="0" fontId="38" fillId="0" borderId="3" xfId="0" applyNumberFormat="true" applyFont="true" applyFill="true" applyBorder="true" applyAlignment="true">
      <alignment horizontal="left" vertical="center" wrapText="true"/>
    </xf>
    <xf numFmtId="0" fontId="38" fillId="0" borderId="3" xfId="0" applyNumberFormat="true" applyFont="true" applyFill="true" applyBorder="true" applyAlignment="true">
      <alignment horizontal="right" vertical="center"/>
    </xf>
    <xf numFmtId="0" fontId="37" fillId="0" borderId="3" xfId="0" applyNumberFormat="true" applyFont="true" applyFill="true" applyBorder="true" applyAlignment="true">
      <alignment horizontal="left" vertical="center" wrapText="true"/>
    </xf>
    <xf numFmtId="0" fontId="37" fillId="0" borderId="3" xfId="0" applyNumberFormat="true" applyFont="true" applyFill="true" applyBorder="true" applyAlignment="true">
      <alignment horizontal="right" vertical="center"/>
    </xf>
    <xf numFmtId="0" fontId="38" fillId="0" borderId="26" xfId="0" applyFont="true" applyBorder="true" applyAlignment="true">
      <alignment horizontal="center" vertical="center" wrapText="true"/>
    </xf>
    <xf numFmtId="0" fontId="38" fillId="0" borderId="27" xfId="0" applyFont="true" applyBorder="true" applyAlignment="true">
      <alignment horizontal="center" vertical="center" wrapText="true"/>
    </xf>
    <xf numFmtId="0" fontId="15" fillId="0" borderId="0" xfId="98" applyFont="true" applyFill="true" applyAlignment="true">
      <alignment horizontal="center" vertical="center"/>
    </xf>
    <xf numFmtId="0" fontId="0" fillId="0" borderId="0" xfId="0" applyFont="true" applyFill="true" applyBorder="true" applyAlignment="true">
      <alignment vertical="center"/>
    </xf>
    <xf numFmtId="0" fontId="39" fillId="0" borderId="0" xfId="98" applyFont="true" applyFill="true" applyAlignment="true">
      <alignment horizontal="center" vertical="center"/>
    </xf>
    <xf numFmtId="0" fontId="40" fillId="0" borderId="1" xfId="0" applyFont="true" applyFill="true" applyBorder="true" applyAlignment="true">
      <alignment horizontal="center" vertical="center"/>
    </xf>
    <xf numFmtId="3" fontId="15" fillId="0" borderId="1" xfId="98" applyNumberFormat="true" applyFont="true" applyFill="true" applyBorder="true" applyAlignment="true" applyProtection="true">
      <alignment horizontal="center" vertical="center"/>
    </xf>
    <xf numFmtId="3" fontId="0" fillId="0" borderId="1" xfId="98" applyNumberFormat="true" applyFont="true" applyFill="true" applyBorder="true" applyAlignment="true" applyProtection="true">
      <alignment vertical="center"/>
    </xf>
    <xf numFmtId="3" fontId="15" fillId="0" borderId="1" xfId="98" applyNumberFormat="true" applyFont="true" applyFill="true" applyBorder="true" applyAlignment="true" applyProtection="true">
      <alignment vertical="center"/>
    </xf>
    <xf numFmtId="0" fontId="0" fillId="0" borderId="0" xfId="98" applyFont="true" applyFill="true" applyAlignment="true">
      <alignment horizontal="center" vertical="center"/>
    </xf>
    <xf numFmtId="0" fontId="15" fillId="0" borderId="0" xfId="0" applyFont="true" applyFill="true" applyBorder="true" applyAlignment="true">
      <alignment vertical="center"/>
    </xf>
    <xf numFmtId="182" fontId="1" fillId="0" borderId="0" xfId="0" applyNumberFormat="true" applyFont="true" applyFill="true" applyBorder="true" applyAlignment="true"/>
    <xf numFmtId="0" fontId="41" fillId="0" borderId="3" xfId="0" applyNumberFormat="true" applyFont="true" applyFill="true" applyBorder="true" applyAlignment="true" applyProtection="true">
      <alignment horizontal="center" vertical="center"/>
    </xf>
    <xf numFmtId="182" fontId="41" fillId="0" borderId="3" xfId="0" applyNumberFormat="true" applyFont="true" applyFill="true" applyBorder="true" applyAlignment="true" applyProtection="true">
      <alignment horizontal="center" vertical="center"/>
    </xf>
    <xf numFmtId="0" fontId="6" fillId="0" borderId="25" xfId="0" applyFont="true" applyFill="true" applyBorder="true" applyAlignment="true" applyProtection="true">
      <alignment horizontal="right" vertical="center" wrapText="true"/>
    </xf>
    <xf numFmtId="0" fontId="6" fillId="0" borderId="26" xfId="0" applyFont="true" applyFill="true" applyBorder="true" applyAlignment="true" applyProtection="true">
      <alignment horizontal="right" vertical="center" wrapText="true"/>
    </xf>
    <xf numFmtId="182" fontId="6" fillId="0" borderId="26" xfId="0" applyNumberFormat="true" applyFont="true" applyFill="true" applyBorder="true" applyAlignment="true" applyProtection="true">
      <alignment horizontal="right" vertical="center" wrapText="true"/>
    </xf>
    <xf numFmtId="0" fontId="6" fillId="0" borderId="3" xfId="0" applyFont="true" applyFill="true" applyBorder="true" applyAlignment="true" applyProtection="true">
      <alignment horizontal="center" vertical="center" wrapText="true"/>
    </xf>
    <xf numFmtId="182" fontId="6" fillId="0" borderId="3" xfId="0" applyNumberFormat="true" applyFont="true" applyFill="true" applyBorder="true" applyAlignment="true" applyProtection="true">
      <alignment horizontal="center" vertical="center" wrapText="true"/>
    </xf>
    <xf numFmtId="0" fontId="42" fillId="0" borderId="3" xfId="0" applyFont="true" applyFill="true" applyBorder="true" applyAlignment="true" applyProtection="true">
      <alignment horizontal="center" vertical="center" wrapText="true"/>
    </xf>
    <xf numFmtId="182" fontId="42" fillId="0" borderId="3" xfId="0" applyNumberFormat="true" applyFont="true" applyFill="true" applyBorder="true" applyAlignment="true" applyProtection="true">
      <alignment horizontal="center" vertical="center" wrapText="true"/>
    </xf>
    <xf numFmtId="0" fontId="6" fillId="0" borderId="3" xfId="0" applyFont="true" applyFill="true" applyBorder="true" applyAlignment="true" applyProtection="true">
      <alignment vertical="center"/>
    </xf>
    <xf numFmtId="182" fontId="6" fillId="0" borderId="3" xfId="0" applyNumberFormat="true" applyFont="true" applyFill="true" applyBorder="true" applyAlignment="true" applyProtection="true">
      <alignment horizontal="right" vertical="center"/>
    </xf>
    <xf numFmtId="0" fontId="5" fillId="0" borderId="3" xfId="0" applyFont="true" applyFill="true" applyBorder="true" applyAlignment="true" applyProtection="true">
      <alignment vertical="center"/>
    </xf>
    <xf numFmtId="182" fontId="5" fillId="0" borderId="3" xfId="0" applyNumberFormat="true" applyFont="true" applyFill="true" applyBorder="true" applyAlignment="true" applyProtection="true">
      <alignment horizontal="right" vertical="center"/>
    </xf>
    <xf numFmtId="182" fontId="43" fillId="0" borderId="3" xfId="0" applyNumberFormat="true" applyFont="true" applyFill="true" applyBorder="true" applyAlignment="true" applyProtection="true">
      <alignment horizontal="center" vertical="center" wrapText="true"/>
    </xf>
    <xf numFmtId="0" fontId="6" fillId="0" borderId="27" xfId="0" applyFont="true" applyFill="true" applyBorder="true" applyAlignment="true" applyProtection="true">
      <alignment horizontal="right" vertical="center" wrapText="true"/>
    </xf>
    <xf numFmtId="0" fontId="43" fillId="0" borderId="3" xfId="0" applyFont="true" applyFill="true" applyBorder="true" applyAlignment="true" applyProtection="true">
      <alignment horizontal="center" vertical="center" wrapText="true"/>
    </xf>
    <xf numFmtId="2" fontId="6" fillId="0" borderId="3" xfId="0" applyNumberFormat="true" applyFont="true" applyFill="true" applyBorder="true" applyAlignment="true" applyProtection="true">
      <alignment horizontal="right" vertical="center"/>
    </xf>
    <xf numFmtId="2" fontId="5" fillId="0" borderId="3" xfId="0" applyNumberFormat="true" applyFont="true" applyFill="true" applyBorder="true" applyAlignment="true" applyProtection="true">
      <alignment horizontal="right" vertical="center"/>
    </xf>
    <xf numFmtId="0" fontId="44" fillId="4" borderId="0" xfId="0" applyFont="true" applyFill="true" applyAlignment="true">
      <alignment vertical="center"/>
    </xf>
    <xf numFmtId="0" fontId="45" fillId="4" borderId="0" xfId="0" applyFont="true" applyFill="true" applyAlignment="true">
      <alignment vertical="center"/>
    </xf>
    <xf numFmtId="0" fontId="46" fillId="4" borderId="0" xfId="0" applyFont="true" applyFill="true" applyAlignment="true">
      <alignment vertical="center"/>
    </xf>
    <xf numFmtId="182" fontId="44" fillId="4" borderId="0" xfId="0" applyNumberFormat="true" applyFont="true" applyFill="true" applyAlignment="true">
      <alignment vertical="center" wrapText="true"/>
    </xf>
    <xf numFmtId="0" fontId="44" fillId="4" borderId="0" xfId="0" applyFont="true" applyFill="true" applyAlignment="true">
      <alignment vertical="center" wrapText="true"/>
    </xf>
    <xf numFmtId="0" fontId="47" fillId="4" borderId="0" xfId="0" applyFont="true" applyFill="true" applyAlignment="true">
      <alignment vertical="center"/>
    </xf>
    <xf numFmtId="0" fontId="48" fillId="4" borderId="0" xfId="0" applyFont="true" applyFill="true" applyAlignment="true">
      <alignment horizontal="center" vertical="center"/>
    </xf>
    <xf numFmtId="182" fontId="48" fillId="4" borderId="0" xfId="0" applyNumberFormat="true" applyFont="true" applyFill="true" applyAlignment="true">
      <alignment horizontal="center" vertical="center" wrapText="true"/>
    </xf>
    <xf numFmtId="0" fontId="46" fillId="4" borderId="8" xfId="0" applyFont="true" applyFill="true" applyBorder="true" applyAlignment="true">
      <alignment horizontal="center" vertical="center"/>
    </xf>
    <xf numFmtId="182" fontId="46" fillId="4" borderId="8" xfId="0" applyNumberFormat="true" applyFont="true" applyFill="true" applyBorder="true" applyAlignment="true">
      <alignment horizontal="center" vertical="center" wrapText="true"/>
    </xf>
    <xf numFmtId="0" fontId="46" fillId="4" borderId="14" xfId="0" applyFont="true" applyFill="true" applyBorder="true" applyAlignment="true">
      <alignment horizontal="center" vertical="center"/>
    </xf>
    <xf numFmtId="182" fontId="46" fillId="4" borderId="14" xfId="0" applyNumberFormat="true" applyFont="true" applyFill="true" applyBorder="true" applyAlignment="true">
      <alignment horizontal="center" vertical="center" wrapText="true"/>
    </xf>
    <xf numFmtId="182" fontId="44" fillId="4" borderId="14" xfId="0" applyNumberFormat="true" applyFont="true" applyFill="true" applyBorder="true" applyAlignment="true">
      <alignment horizontal="center" vertical="center" wrapText="true"/>
    </xf>
    <xf numFmtId="3" fontId="44" fillId="4" borderId="1" xfId="0" applyNumberFormat="true" applyFont="true" applyFill="true" applyBorder="true" applyAlignment="true" applyProtection="true">
      <alignment vertical="center"/>
    </xf>
    <xf numFmtId="182" fontId="44" fillId="4" borderId="1" xfId="0" applyNumberFormat="true" applyFont="true" applyFill="true" applyBorder="true" applyAlignment="true">
      <alignment vertical="center" wrapText="true"/>
    </xf>
    <xf numFmtId="3" fontId="44" fillId="4" borderId="1" xfId="0" applyNumberFormat="true" applyFont="true" applyFill="true" applyBorder="true" applyAlignment="true" applyProtection="true">
      <alignment horizontal="left" vertical="center"/>
    </xf>
    <xf numFmtId="0" fontId="44" fillId="4" borderId="1" xfId="0" applyFont="true" applyFill="true" applyBorder="true" applyAlignment="true">
      <alignment horizontal="left" vertical="center"/>
    </xf>
    <xf numFmtId="0" fontId="44" fillId="4" borderId="1" xfId="29" applyFont="true" applyFill="true" applyBorder="true" applyAlignment="true">
      <alignment vertical="center" wrapText="true"/>
    </xf>
    <xf numFmtId="0" fontId="44" fillId="4" borderId="1" xfId="0" applyFont="true" applyFill="true" applyBorder="true" applyAlignment="true">
      <alignment vertical="center"/>
    </xf>
    <xf numFmtId="0" fontId="46" fillId="4" borderId="1" xfId="0" applyFont="true" applyFill="true" applyBorder="true" applyAlignment="true">
      <alignment horizontal="center" vertical="center"/>
    </xf>
    <xf numFmtId="0" fontId="48" fillId="4" borderId="0" xfId="0" applyFont="true" applyFill="true" applyAlignment="true">
      <alignment horizontal="center" vertical="center" wrapText="true"/>
    </xf>
    <xf numFmtId="0" fontId="44" fillId="4" borderId="0" xfId="0" applyFont="true" applyFill="true" applyAlignment="true">
      <alignment horizontal="right" vertical="center" wrapText="true"/>
    </xf>
    <xf numFmtId="182" fontId="46" fillId="4" borderId="15" xfId="0" applyNumberFormat="true" applyFont="true" applyFill="true" applyBorder="true" applyAlignment="true">
      <alignment horizontal="center" vertical="center" wrapText="true"/>
    </xf>
    <xf numFmtId="0" fontId="46" fillId="4" borderId="8" xfId="0" applyFont="true" applyFill="true" applyBorder="true" applyAlignment="true">
      <alignment horizontal="center" vertical="center" wrapText="true"/>
    </xf>
    <xf numFmtId="182" fontId="44" fillId="4" borderId="14" xfId="0" applyNumberFormat="true" applyFont="true" applyFill="true" applyBorder="true" applyAlignment="true">
      <alignment horizontal="center" vertical="center"/>
    </xf>
    <xf numFmtId="182" fontId="46" fillId="4" borderId="16" xfId="0" applyNumberFormat="true" applyFont="true" applyFill="true" applyBorder="true" applyAlignment="true">
      <alignment horizontal="center" vertical="center" wrapText="true"/>
    </xf>
    <xf numFmtId="0" fontId="46" fillId="4" borderId="14" xfId="0" applyFont="true" applyFill="true" applyBorder="true" applyAlignment="true">
      <alignment horizontal="center" vertical="center" wrapText="true"/>
    </xf>
    <xf numFmtId="0" fontId="44" fillId="4" borderId="1" xfId="0" applyFont="true" applyFill="true" applyBorder="true" applyAlignment="true">
      <alignment vertical="center" wrapText="true"/>
    </xf>
    <xf numFmtId="0" fontId="44" fillId="4" borderId="0" xfId="0" applyFont="true" applyFill="true" applyAlignment="true">
      <alignment horizontal="right" vertical="center"/>
    </xf>
    <xf numFmtId="180" fontId="44" fillId="4" borderId="0" xfId="0" applyNumberFormat="true" applyFont="true" applyFill="true" applyAlignment="true">
      <alignment horizontal="right" vertical="center"/>
    </xf>
    <xf numFmtId="182" fontId="44" fillId="4" borderId="0" xfId="0" applyNumberFormat="true" applyFont="true" applyFill="true" applyAlignment="true">
      <alignment horizontal="right" vertical="center"/>
    </xf>
    <xf numFmtId="0" fontId="47" fillId="4" borderId="0" xfId="0" applyFont="true" applyFill="true" applyAlignment="true">
      <alignment horizontal="right"/>
    </xf>
    <xf numFmtId="180" fontId="47" fillId="4" borderId="0" xfId="0" applyNumberFormat="true" applyFont="true" applyFill="true" applyAlignment="true">
      <alignment horizontal="right"/>
    </xf>
    <xf numFmtId="0" fontId="48" fillId="4" borderId="0" xfId="0" applyFont="true" applyFill="true" applyAlignment="true">
      <alignment horizontal="right" vertical="center"/>
    </xf>
    <xf numFmtId="180" fontId="48" fillId="4" borderId="0" xfId="0" applyNumberFormat="true" applyFont="true" applyFill="true" applyAlignment="true">
      <alignment horizontal="right" vertical="center"/>
    </xf>
    <xf numFmtId="0" fontId="46" fillId="4" borderId="1" xfId="0" applyFont="true" applyFill="true" applyBorder="true" applyAlignment="true">
      <alignment horizontal="right" vertical="center"/>
    </xf>
    <xf numFmtId="180" fontId="46" fillId="4" borderId="1" xfId="0" applyNumberFormat="true" applyFont="true" applyFill="true" applyBorder="true" applyAlignment="true">
      <alignment horizontal="right" vertical="center"/>
    </xf>
    <xf numFmtId="0" fontId="46" fillId="4" borderId="1" xfId="0" applyFont="true" applyFill="true" applyBorder="true" applyAlignment="true">
      <alignment horizontal="center" vertical="center" wrapText="true"/>
    </xf>
    <xf numFmtId="180" fontId="46" fillId="4" borderId="1" xfId="0" applyNumberFormat="true" applyFont="true" applyFill="true" applyBorder="true" applyAlignment="true">
      <alignment horizontal="center" vertical="center" wrapText="true"/>
    </xf>
    <xf numFmtId="0" fontId="49" fillId="0" borderId="1" xfId="29" applyFont="true" applyFill="true" applyBorder="true" applyAlignment="true">
      <alignment horizontal="center" vertical="center" wrapText="true"/>
    </xf>
    <xf numFmtId="182" fontId="44" fillId="4" borderId="1" xfId="0" applyNumberFormat="true" applyFont="true" applyFill="true" applyBorder="true" applyAlignment="true">
      <alignment horizontal="right" vertical="center"/>
    </xf>
    <xf numFmtId="180" fontId="44" fillId="4" borderId="1" xfId="0" applyNumberFormat="true" applyFont="true" applyFill="true" applyBorder="true" applyAlignment="true">
      <alignment horizontal="right" vertical="center"/>
    </xf>
    <xf numFmtId="1" fontId="44" fillId="4" borderId="1" xfId="0" applyNumberFormat="true" applyFont="true" applyFill="true" applyBorder="true" applyAlignment="true" applyProtection="true">
      <alignment vertical="center"/>
      <protection locked="false"/>
    </xf>
    <xf numFmtId="182" fontId="48" fillId="4" borderId="0" xfId="0" applyNumberFormat="true" applyFont="true" applyFill="true" applyAlignment="true">
      <alignment horizontal="right" vertical="center"/>
    </xf>
    <xf numFmtId="182" fontId="46" fillId="4" borderId="1" xfId="0" applyNumberFormat="true" applyFont="true" applyFill="true" applyBorder="true" applyAlignment="true">
      <alignment horizontal="right" vertical="center"/>
    </xf>
    <xf numFmtId="182" fontId="46" fillId="4" borderId="1" xfId="0" applyNumberFormat="true" applyFont="true" applyFill="true" applyBorder="true" applyAlignment="true">
      <alignment horizontal="center" vertical="center" wrapText="true"/>
    </xf>
    <xf numFmtId="180" fontId="0" fillId="0" borderId="14" xfId="71" applyNumberFormat="true" applyFont="true" applyFill="true" applyBorder="true" applyAlignment="true">
      <alignment horizontal="right" vertical="center" wrapText="true"/>
    </xf>
    <xf numFmtId="180" fontId="15" fillId="0" borderId="14" xfId="71" applyNumberFormat="true" applyFont="true" applyFill="true" applyBorder="true" applyAlignment="true">
      <alignment horizontal="right" vertical="center" wrapText="true"/>
    </xf>
    <xf numFmtId="0" fontId="44" fillId="4" borderId="1" xfId="0" applyFont="true" applyFill="true" applyBorder="true" applyAlignment="true">
      <alignment horizontal="left" vertical="center" indent="3"/>
    </xf>
    <xf numFmtId="180" fontId="49" fillId="0" borderId="1" xfId="0" applyNumberFormat="true" applyFont="true" applyBorder="true" applyAlignment="true">
      <alignment horizontal="right" vertical="center"/>
    </xf>
    <xf numFmtId="0" fontId="0" fillId="0" borderId="1" xfId="0" applyNumberFormat="true" applyFont="true" applyFill="true" applyBorder="true" applyAlignment="true" applyProtection="true">
      <alignment horizontal="left" vertical="center"/>
    </xf>
    <xf numFmtId="0" fontId="44" fillId="0" borderId="1" xfId="0" applyFont="true" applyFill="true" applyBorder="true" applyAlignment="true">
      <alignment horizontal="left" vertical="center"/>
    </xf>
    <xf numFmtId="0" fontId="46" fillId="4" borderId="1" xfId="0" applyFont="true" applyFill="true" applyBorder="true" applyAlignment="true">
      <alignment vertical="center"/>
    </xf>
    <xf numFmtId="182" fontId="44" fillId="4" borderId="1" xfId="0" applyNumberFormat="true" applyFont="true" applyFill="true" applyBorder="true" applyAlignment="true" applyProtection="true">
      <alignment horizontal="right" vertical="center"/>
      <protection locked="false"/>
    </xf>
    <xf numFmtId="0" fontId="0" fillId="4" borderId="0" xfId="29" applyFont="true" applyFill="true" applyAlignment="true">
      <alignment vertical="center"/>
    </xf>
    <xf numFmtId="0" fontId="47" fillId="4" borderId="0" xfId="29" applyFont="true" applyFill="true" applyAlignment="true">
      <alignment vertical="center"/>
    </xf>
    <xf numFmtId="0" fontId="24" fillId="4" borderId="0" xfId="29" applyFont="true" applyFill="true" applyAlignment="true">
      <alignment vertical="center"/>
    </xf>
    <xf numFmtId="0" fontId="49" fillId="4" borderId="0" xfId="15" applyFont="true" applyFill="true" applyAlignment="true"/>
    <xf numFmtId="0" fontId="0" fillId="4" borderId="0" xfId="15" applyFont="true" applyFill="true" applyAlignment="true"/>
    <xf numFmtId="0" fontId="0" fillId="4" borderId="0" xfId="15" applyFont="true" applyFill="true" applyAlignment="true">
      <alignment horizontal="center"/>
    </xf>
    <xf numFmtId="0" fontId="0" fillId="4" borderId="0" xfId="15" applyFont="true" applyFill="true" applyAlignment="true">
      <alignment wrapText="true"/>
    </xf>
    <xf numFmtId="0" fontId="0" fillId="4" borderId="0" xfId="15" applyFill="true" applyAlignment="true"/>
    <xf numFmtId="0" fontId="48" fillId="4" borderId="0" xfId="29" applyFont="true" applyFill="true" applyAlignment="true">
      <alignment horizontal="center" vertical="center"/>
    </xf>
    <xf numFmtId="0" fontId="24" fillId="4" borderId="0" xfId="29" applyFont="true" applyFill="true" applyAlignment="true">
      <alignment horizontal="center" vertical="center"/>
    </xf>
    <xf numFmtId="49" fontId="50" fillId="4" borderId="9" xfId="0" applyNumberFormat="true" applyFont="true" applyFill="true" applyBorder="true" applyAlignment="true">
      <alignment horizontal="center" vertical="center"/>
    </xf>
    <xf numFmtId="49" fontId="50" fillId="4" borderId="15" xfId="0" applyNumberFormat="true" applyFont="true" applyFill="true" applyBorder="true" applyAlignment="true">
      <alignment horizontal="center" vertical="center"/>
    </xf>
    <xf numFmtId="49" fontId="50" fillId="4" borderId="8" xfId="0" applyNumberFormat="true" applyFont="true" applyFill="true" applyBorder="true" applyAlignment="true">
      <alignment horizontal="center" vertical="center"/>
    </xf>
    <xf numFmtId="0" fontId="49" fillId="4" borderId="1" xfId="29" applyFont="true" applyFill="true" applyBorder="true" applyAlignment="true">
      <alignment horizontal="center" vertical="center"/>
    </xf>
    <xf numFmtId="49" fontId="50" fillId="4" borderId="12" xfId="0" applyNumberFormat="true" applyFont="true" applyFill="true" applyBorder="true" applyAlignment="true">
      <alignment horizontal="center" vertical="center"/>
    </xf>
    <xf numFmtId="49" fontId="50" fillId="4" borderId="16" xfId="0" applyNumberFormat="true" applyFont="true" applyFill="true" applyBorder="true" applyAlignment="true">
      <alignment horizontal="center" vertical="center"/>
    </xf>
    <xf numFmtId="49" fontId="50" fillId="4" borderId="14" xfId="0" applyNumberFormat="true" applyFont="true" applyFill="true" applyBorder="true" applyAlignment="true">
      <alignment horizontal="center" vertical="center"/>
    </xf>
    <xf numFmtId="49" fontId="51" fillId="4" borderId="1" xfId="0" applyNumberFormat="true" applyFont="true" applyFill="true" applyBorder="true" applyAlignment="true">
      <alignment horizontal="left" vertical="center"/>
    </xf>
    <xf numFmtId="0" fontId="51" fillId="4" borderId="1" xfId="0" applyFont="true" applyFill="true" applyBorder="true" applyAlignment="true">
      <alignment horizontal="left" vertical="center"/>
    </xf>
    <xf numFmtId="0" fontId="24" fillId="4" borderId="1" xfId="29" applyFont="true" applyFill="true" applyBorder="true" applyAlignment="true">
      <alignment horizontal="center" vertical="center"/>
    </xf>
    <xf numFmtId="49" fontId="51" fillId="4" borderId="1" xfId="0" applyNumberFormat="true" applyFont="true" applyFill="true" applyBorder="true" applyAlignment="true">
      <alignment horizontal="center" vertical="center" wrapText="true"/>
    </xf>
    <xf numFmtId="49" fontId="51" fillId="4" borderId="1" xfId="0" applyNumberFormat="true" applyFont="true" applyFill="true" applyBorder="true" applyAlignment="true">
      <alignment horizontal="left" vertical="center" wrapText="true" shrinkToFit="true"/>
    </xf>
    <xf numFmtId="0" fontId="24" fillId="4" borderId="17" xfId="15" applyNumberFormat="true" applyFont="true" applyFill="true" applyBorder="true" applyAlignment="true" applyProtection="true">
      <alignment horizontal="center" vertical="center"/>
    </xf>
    <xf numFmtId="0" fontId="24" fillId="4" borderId="19" xfId="15" applyNumberFormat="true" applyFont="true" applyFill="true" applyBorder="true" applyAlignment="true" applyProtection="true">
      <alignment horizontal="center" vertical="center"/>
    </xf>
    <xf numFmtId="3" fontId="24" fillId="4" borderId="1" xfId="15" applyNumberFormat="true" applyFont="true" applyFill="true" applyBorder="true" applyAlignment="true" applyProtection="true">
      <alignment horizontal="right" vertical="center"/>
    </xf>
    <xf numFmtId="0" fontId="0" fillId="4" borderId="0" xfId="29" applyFont="true" applyFill="true" applyAlignment="true">
      <alignment vertical="center" wrapText="true"/>
    </xf>
    <xf numFmtId="0" fontId="24" fillId="4" borderId="13" xfId="29" applyFont="true" applyFill="true" applyBorder="true" applyAlignment="true">
      <alignment horizontal="right" vertical="center" wrapText="true"/>
    </xf>
    <xf numFmtId="43" fontId="0" fillId="0" borderId="1" xfId="71" applyFont="true" applyFill="true" applyBorder="true" applyAlignment="true">
      <alignment vertical="center"/>
    </xf>
    <xf numFmtId="0" fontId="45" fillId="4" borderId="0" xfId="14" applyFont="true" applyFill="true"/>
    <xf numFmtId="0" fontId="44" fillId="4" borderId="0" xfId="14" applyFont="true" applyFill="true"/>
    <xf numFmtId="0" fontId="46" fillId="4" borderId="0" xfId="14" applyFont="true" applyFill="true"/>
    <xf numFmtId="0" fontId="52" fillId="4" borderId="0" xfId="14" applyFont="true" applyFill="true"/>
    <xf numFmtId="0" fontId="53" fillId="4" borderId="0" xfId="14" applyNumberFormat="true" applyFont="true" applyFill="true" applyAlignment="true" applyProtection="true">
      <alignment horizontal="center" vertical="center"/>
    </xf>
    <xf numFmtId="0" fontId="44" fillId="4" borderId="0" xfId="14" applyNumberFormat="true" applyFont="true" applyFill="true" applyAlignment="true" applyProtection="true">
      <alignment horizontal="right" vertical="center"/>
    </xf>
    <xf numFmtId="0" fontId="54" fillId="4" borderId="13" xfId="14" applyNumberFormat="true" applyFont="true" applyFill="true" applyBorder="true" applyAlignment="true" applyProtection="true">
      <alignment vertical="center"/>
    </xf>
    <xf numFmtId="0" fontId="46" fillId="4" borderId="8" xfId="14" applyNumberFormat="true" applyFont="true" applyFill="true" applyBorder="true" applyAlignment="true" applyProtection="true">
      <alignment horizontal="center" vertical="center"/>
    </xf>
    <xf numFmtId="0" fontId="46" fillId="4" borderId="1" xfId="14" applyNumberFormat="true" applyFont="true" applyFill="true" applyBorder="true" applyAlignment="true" applyProtection="true">
      <alignment horizontal="center" vertical="center" wrapText="true"/>
    </xf>
    <xf numFmtId="0" fontId="46" fillId="4" borderId="14" xfId="14" applyNumberFormat="true" applyFont="true" applyFill="true" applyBorder="true" applyAlignment="true" applyProtection="true">
      <alignment horizontal="center" vertical="center"/>
    </xf>
    <xf numFmtId="3" fontId="46" fillId="4" borderId="1" xfId="14" applyNumberFormat="true" applyFont="true" applyFill="true" applyBorder="true" applyAlignment="true" applyProtection="true">
      <alignment horizontal="left" vertical="center"/>
    </xf>
    <xf numFmtId="3" fontId="46" fillId="4" borderId="1" xfId="14" applyNumberFormat="true" applyFont="true" applyFill="true" applyBorder="true" applyAlignment="true" applyProtection="true">
      <alignment horizontal="right" vertical="center"/>
    </xf>
    <xf numFmtId="0" fontId="44" fillId="4" borderId="1" xfId="14" applyFont="true" applyFill="true" applyBorder="true" applyAlignment="true">
      <alignment vertical="center"/>
    </xf>
    <xf numFmtId="3" fontId="44" fillId="4" borderId="1" xfId="14" applyNumberFormat="true" applyFont="true" applyFill="true" applyBorder="true" applyAlignment="true" applyProtection="true">
      <alignment horizontal="right" vertical="center"/>
    </xf>
    <xf numFmtId="0" fontId="44" fillId="4" borderId="1" xfId="14" applyFont="true" applyFill="true" applyBorder="true"/>
    <xf numFmtId="0" fontId="52" fillId="4" borderId="1" xfId="14" applyFont="true" applyFill="true" applyBorder="true"/>
    <xf numFmtId="0" fontId="46" fillId="4" borderId="0" xfId="14" applyNumberFormat="true" applyFont="true" applyFill="true" applyBorder="true" applyAlignment="true" applyProtection="true">
      <alignment horizontal="center" vertical="center"/>
    </xf>
    <xf numFmtId="0" fontId="44" fillId="4" borderId="0" xfId="14" applyFont="true" applyFill="true" applyAlignment="true">
      <alignment horizontal="center"/>
    </xf>
    <xf numFmtId="0" fontId="52" fillId="4" borderId="0" xfId="14" applyFont="true" applyFill="true" applyAlignment="true">
      <alignment horizontal="center"/>
    </xf>
    <xf numFmtId="0" fontId="53" fillId="4" borderId="0" xfId="0" applyFont="true" applyFill="true" applyAlignment="true">
      <alignment horizontal="center" vertical="center"/>
    </xf>
    <xf numFmtId="0" fontId="44" fillId="4" borderId="13" xfId="14" applyNumberFormat="true" applyFont="true" applyFill="true" applyBorder="true" applyAlignment="true" applyProtection="true">
      <alignment horizontal="right" vertical="center"/>
    </xf>
    <xf numFmtId="0" fontId="44" fillId="4" borderId="13" xfId="14" applyNumberFormat="true" applyFont="true" applyFill="true" applyBorder="true" applyAlignment="true" applyProtection="true">
      <alignment horizontal="center" vertical="center"/>
    </xf>
    <xf numFmtId="0" fontId="44" fillId="4" borderId="0" xfId="14" applyNumberFormat="true" applyFont="true" applyFill="true" applyBorder="true" applyAlignment="true" applyProtection="true">
      <alignment horizontal="center" vertical="center"/>
    </xf>
    <xf numFmtId="0" fontId="46" fillId="4" borderId="8" xfId="14" applyNumberFormat="true" applyFont="true" applyFill="true" applyBorder="true" applyAlignment="true" applyProtection="true">
      <alignment horizontal="center" vertical="center" wrapText="true"/>
    </xf>
    <xf numFmtId="0" fontId="46" fillId="4" borderId="17" xfId="14" applyNumberFormat="true" applyFont="true" applyFill="true" applyBorder="true" applyAlignment="true" applyProtection="true">
      <alignment horizontal="center" vertical="center" wrapText="true"/>
    </xf>
    <xf numFmtId="0" fontId="46" fillId="4" borderId="18" xfId="14" applyNumberFormat="true" applyFont="true" applyFill="true" applyBorder="true" applyAlignment="true" applyProtection="true">
      <alignment horizontal="center" vertical="center" wrapText="true"/>
    </xf>
    <xf numFmtId="0" fontId="46" fillId="4" borderId="14" xfId="14" applyNumberFormat="true" applyFont="true" applyFill="true" applyBorder="true" applyAlignment="true" applyProtection="true">
      <alignment horizontal="center" vertical="center" wrapText="true"/>
    </xf>
    <xf numFmtId="1" fontId="46" fillId="4" borderId="1" xfId="0" applyNumberFormat="true" applyFont="true" applyFill="true" applyBorder="true" applyAlignment="true" applyProtection="true">
      <alignment horizontal="center" vertical="center" wrapText="true"/>
      <protection locked="false"/>
    </xf>
    <xf numFmtId="182" fontId="46" fillId="4" borderId="1" xfId="14" applyNumberFormat="true" applyFont="true" applyFill="true" applyBorder="true" applyAlignment="true" applyProtection="true">
      <alignment horizontal="left" vertical="center"/>
    </xf>
    <xf numFmtId="182" fontId="46" fillId="4" borderId="1" xfId="14" applyNumberFormat="true" applyFont="true" applyFill="true" applyBorder="true" applyAlignment="true" applyProtection="true">
      <alignment horizontal="center" vertical="center"/>
    </xf>
    <xf numFmtId="182" fontId="44" fillId="4" borderId="1" xfId="14" applyNumberFormat="true" applyFont="true" applyFill="true" applyBorder="true" applyAlignment="true">
      <alignment vertical="center"/>
    </xf>
    <xf numFmtId="182" fontId="44" fillId="4" borderId="1" xfId="14" applyNumberFormat="true" applyFont="true" applyFill="true" applyBorder="true" applyAlignment="true">
      <alignment horizontal="center"/>
    </xf>
    <xf numFmtId="182" fontId="44" fillId="4" borderId="1" xfId="14" applyNumberFormat="true" applyFont="true" applyFill="true" applyBorder="true" applyAlignment="true">
      <alignment horizontal="center" vertical="center"/>
    </xf>
    <xf numFmtId="0" fontId="44" fillId="4" borderId="1" xfId="14" applyFont="true" applyFill="true" applyBorder="true" applyAlignment="true">
      <alignment horizontal="left" vertical="center"/>
    </xf>
    <xf numFmtId="0" fontId="44" fillId="4" borderId="1" xfId="14" applyFont="true" applyFill="true" applyBorder="true" applyAlignment="true">
      <alignment horizontal="center"/>
    </xf>
    <xf numFmtId="0" fontId="46" fillId="4" borderId="1" xfId="0" applyNumberFormat="true" applyFont="true" applyFill="true" applyBorder="true" applyAlignment="true" applyProtection="true">
      <alignment horizontal="center" vertical="center" wrapText="true"/>
      <protection locked="false"/>
    </xf>
    <xf numFmtId="3" fontId="46" fillId="4" borderId="1" xfId="0" applyNumberFormat="true" applyFont="true" applyFill="true" applyBorder="true" applyAlignment="true" applyProtection="true">
      <alignment horizontal="center" vertical="center" wrapText="true"/>
      <protection locked="false"/>
    </xf>
    <xf numFmtId="0" fontId="52" fillId="4" borderId="1" xfId="14" applyFont="true" applyFill="true" applyBorder="true" applyAlignment="true">
      <alignment horizontal="center"/>
    </xf>
    <xf numFmtId="0" fontId="46" fillId="4" borderId="1" xfId="0" applyFont="true" applyFill="true" applyBorder="true" applyAlignment="true" applyProtection="true">
      <alignment horizontal="center" vertical="center" wrapText="true"/>
      <protection locked="false"/>
    </xf>
    <xf numFmtId="182" fontId="44" fillId="4" borderId="1" xfId="14" applyNumberFormat="true" applyFont="true" applyFill="true" applyBorder="true"/>
    <xf numFmtId="0" fontId="46" fillId="4" borderId="19" xfId="14" applyNumberFormat="true" applyFont="true" applyFill="true" applyBorder="true" applyAlignment="true" applyProtection="true">
      <alignment horizontal="center" vertical="center" wrapText="true"/>
    </xf>
    <xf numFmtId="0" fontId="41" fillId="0" borderId="0" xfId="0" applyNumberFormat="true" applyFont="true" applyFill="true" applyBorder="true" applyAlignment="true" applyProtection="true">
      <alignment horizontal="center" vertical="center"/>
    </xf>
    <xf numFmtId="182" fontId="41" fillId="0" borderId="0" xfId="0" applyNumberFormat="true" applyFont="true" applyFill="true" applyBorder="true" applyAlignment="true" applyProtection="true">
      <alignment horizontal="center" vertical="center"/>
    </xf>
    <xf numFmtId="0" fontId="6" fillId="0" borderId="0" xfId="0" applyNumberFormat="true" applyFont="true" applyFill="true" applyBorder="true" applyAlignment="true" applyProtection="true">
      <alignment horizontal="right" vertical="center" wrapText="true"/>
    </xf>
    <xf numFmtId="182" fontId="6" fillId="0" borderId="0" xfId="0" applyNumberFormat="true" applyFont="true" applyFill="true" applyBorder="true" applyAlignment="true" applyProtection="true">
      <alignment horizontal="right" vertical="center" wrapText="true"/>
    </xf>
    <xf numFmtId="0" fontId="6" fillId="0" borderId="1" xfId="0" applyNumberFormat="true" applyFont="true" applyFill="true" applyBorder="true" applyAlignment="true" applyProtection="true">
      <alignment horizontal="center" vertical="center" wrapText="true"/>
    </xf>
    <xf numFmtId="182" fontId="6" fillId="0" borderId="1" xfId="0" applyNumberFormat="true" applyFont="true" applyFill="true" applyBorder="true" applyAlignment="true" applyProtection="true">
      <alignment horizontal="center" vertical="center" wrapText="true"/>
    </xf>
    <xf numFmtId="0" fontId="42" fillId="0" borderId="1" xfId="0" applyNumberFormat="true" applyFont="true" applyFill="true" applyBorder="true" applyAlignment="true" applyProtection="true">
      <alignment horizontal="center" vertical="center" wrapText="true"/>
    </xf>
    <xf numFmtId="182" fontId="43" fillId="0" borderId="1" xfId="0" applyNumberFormat="true" applyFont="true" applyFill="true" applyBorder="true" applyAlignment="true" applyProtection="true">
      <alignment horizontal="center" vertical="center" wrapText="true"/>
    </xf>
    <xf numFmtId="0" fontId="6" fillId="0" borderId="2" xfId="0" applyNumberFormat="true" applyFont="true" applyFill="true" applyBorder="true" applyAlignment="true" applyProtection="true">
      <alignment vertical="center"/>
    </xf>
    <xf numFmtId="182" fontId="6" fillId="0" borderId="2" xfId="0" applyNumberFormat="true" applyFont="true" applyFill="true" applyBorder="true" applyAlignment="true" applyProtection="true">
      <alignment horizontal="right" vertical="center"/>
    </xf>
    <xf numFmtId="0" fontId="6" fillId="0" borderId="3" xfId="0" applyNumberFormat="true" applyFont="true" applyFill="true" applyBorder="true" applyAlignment="true" applyProtection="true">
      <alignment vertical="center"/>
    </xf>
    <xf numFmtId="0" fontId="5" fillId="0" borderId="3" xfId="0" applyNumberFormat="true" applyFont="true" applyFill="true" applyBorder="true" applyAlignment="true" applyProtection="true">
      <alignment vertical="center"/>
    </xf>
    <xf numFmtId="0" fontId="5" fillId="0" borderId="1" xfId="0" applyNumberFormat="true" applyFont="true" applyFill="true" applyBorder="true" applyAlignment="true" applyProtection="true">
      <alignment vertical="center"/>
    </xf>
    <xf numFmtId="182" fontId="6" fillId="0" borderId="1" xfId="71" applyNumberFormat="true" applyFont="true" applyFill="true" applyBorder="true" applyAlignment="true" applyProtection="true">
      <alignment horizontal="right" vertical="center"/>
    </xf>
    <xf numFmtId="0" fontId="43" fillId="0" borderId="1" xfId="0" applyNumberFormat="true" applyFont="true" applyFill="true" applyBorder="true" applyAlignment="true" applyProtection="true">
      <alignment horizontal="center" vertical="center" wrapText="true"/>
    </xf>
    <xf numFmtId="2" fontId="6" fillId="0" borderId="2" xfId="0" applyNumberFormat="true" applyFont="true" applyFill="true" applyBorder="true" applyAlignment="true" applyProtection="true">
      <alignment horizontal="right" vertical="center"/>
    </xf>
    <xf numFmtId="182" fontId="5" fillId="0" borderId="1" xfId="71" applyNumberFormat="true" applyFont="true" applyFill="true" applyBorder="true" applyAlignment="true" applyProtection="true">
      <alignment horizontal="right" vertical="center"/>
    </xf>
    <xf numFmtId="184" fontId="5" fillId="0" borderId="1" xfId="71" applyNumberFormat="true" applyFont="true" applyFill="true" applyBorder="true" applyAlignment="true" applyProtection="true">
      <alignment horizontal="right" vertical="center"/>
    </xf>
    <xf numFmtId="0" fontId="6" fillId="0" borderId="1" xfId="0" applyNumberFormat="true" applyFont="true" applyFill="true" applyBorder="true" applyAlignment="true" applyProtection="true">
      <alignment vertical="center"/>
    </xf>
    <xf numFmtId="49" fontId="5" fillId="0" borderId="1" xfId="0" applyNumberFormat="true" applyFont="true" applyFill="true" applyBorder="true" applyAlignment="true" applyProtection="true">
      <alignment vertical="center"/>
    </xf>
    <xf numFmtId="182" fontId="5" fillId="0" borderId="1" xfId="0" applyNumberFormat="true" applyFont="true" applyFill="true" applyBorder="true" applyAlignment="true" applyProtection="true">
      <alignment horizontal="right" vertical="center"/>
    </xf>
    <xf numFmtId="182" fontId="1" fillId="0" borderId="1" xfId="0" applyNumberFormat="true" applyFont="true" applyFill="true" applyBorder="true" applyAlignment="true"/>
    <xf numFmtId="0" fontId="46" fillId="4" borderId="1" xfId="0" applyFont="true" applyFill="true" applyBorder="true" applyAlignment="true">
      <alignment horizontal="left" vertical="center"/>
    </xf>
    <xf numFmtId="178" fontId="44" fillId="4" borderId="1" xfId="0" applyNumberFormat="true" applyFont="true" applyFill="true" applyBorder="true" applyAlignment="true" applyProtection="true">
      <alignment horizontal="left" vertical="center"/>
      <protection locked="false"/>
    </xf>
    <xf numFmtId="182" fontId="44" fillId="4" borderId="1" xfId="0" applyNumberFormat="true" applyFont="true" applyFill="true" applyBorder="true" applyAlignment="true">
      <alignment horizontal="center" vertical="center" wrapText="true"/>
    </xf>
    <xf numFmtId="177" fontId="44" fillId="4" borderId="1" xfId="0" applyNumberFormat="true" applyFont="true" applyFill="true" applyBorder="true" applyAlignment="true" applyProtection="true">
      <alignment horizontal="left" vertical="center"/>
      <protection locked="false"/>
    </xf>
    <xf numFmtId="178" fontId="46" fillId="4" borderId="1" xfId="0" applyNumberFormat="true" applyFont="true" applyFill="true" applyBorder="true" applyAlignment="true" applyProtection="true">
      <alignment horizontal="left" vertical="center"/>
      <protection locked="false"/>
    </xf>
    <xf numFmtId="0" fontId="44" fillId="4" borderId="1" xfId="0" applyFont="true" applyFill="true" applyBorder="true" applyAlignment="true">
      <alignment horizontal="center" vertical="center" wrapText="true"/>
    </xf>
    <xf numFmtId="0" fontId="24" fillId="0" borderId="1" xfId="0" applyFont="true" applyFill="true" applyBorder="true" applyAlignment="true">
      <alignment horizontal="left" vertical="center"/>
    </xf>
    <xf numFmtId="0" fontId="24" fillId="5" borderId="1" xfId="0" applyFont="true" applyFill="true" applyBorder="true" applyAlignment="true">
      <alignment horizontal="left" vertical="center"/>
    </xf>
    <xf numFmtId="182" fontId="44" fillId="6" borderId="1" xfId="0" applyNumberFormat="true" applyFont="true" applyFill="true" applyBorder="true" applyAlignment="true">
      <alignment horizontal="center" vertical="center" wrapText="true"/>
    </xf>
    <xf numFmtId="0" fontId="44" fillId="4" borderId="0" xfId="0" applyFont="true" applyFill="true" applyAlignment="true" applyProtection="true">
      <alignment vertical="center"/>
      <protection locked="false"/>
    </xf>
    <xf numFmtId="0" fontId="45" fillId="4" borderId="0" xfId="0" applyFont="true" applyFill="true" applyAlignment="true" applyProtection="true">
      <alignment vertical="center"/>
      <protection locked="false"/>
    </xf>
    <xf numFmtId="0" fontId="26" fillId="4" borderId="0" xfId="0" applyFont="true" applyFill="true" applyAlignment="true" applyProtection="true">
      <alignment vertical="center"/>
      <protection locked="false"/>
    </xf>
    <xf numFmtId="0" fontId="46" fillId="4" borderId="0" xfId="0" applyFont="true" applyFill="true" applyAlignment="true" applyProtection="true">
      <alignment vertical="center"/>
      <protection locked="false"/>
    </xf>
    <xf numFmtId="0" fontId="46" fillId="0" borderId="0" xfId="0" applyFont="true" applyFill="true" applyAlignment="true" applyProtection="true">
      <alignment vertical="center"/>
      <protection locked="false"/>
    </xf>
    <xf numFmtId="180" fontId="44" fillId="4" borderId="0" xfId="0" applyNumberFormat="true" applyFont="true" applyFill="true" applyAlignment="true" applyProtection="true">
      <alignment vertical="center"/>
      <protection locked="false"/>
    </xf>
    <xf numFmtId="0" fontId="47" fillId="4" borderId="0" xfId="0" applyFont="true" applyFill="true" applyAlignment="true" applyProtection="true">
      <alignment vertical="center"/>
      <protection locked="false"/>
    </xf>
    <xf numFmtId="0" fontId="48" fillId="4" borderId="0" xfId="0" applyFont="true" applyFill="true" applyAlignment="true" applyProtection="true">
      <alignment horizontal="center" vertical="center"/>
      <protection locked="false"/>
    </xf>
    <xf numFmtId="180" fontId="48" fillId="4" borderId="0" xfId="0" applyNumberFormat="true" applyFont="true" applyFill="true" applyAlignment="true" applyProtection="true">
      <alignment horizontal="center" vertical="center"/>
      <protection locked="false"/>
    </xf>
    <xf numFmtId="0" fontId="46" fillId="4" borderId="17" xfId="0" applyFont="true" applyFill="true" applyBorder="true" applyAlignment="true" applyProtection="true">
      <alignment horizontal="center" vertical="center"/>
      <protection locked="false"/>
    </xf>
    <xf numFmtId="0" fontId="46" fillId="4" borderId="18" xfId="0" applyFont="true" applyFill="true" applyBorder="true" applyAlignment="true" applyProtection="true">
      <alignment horizontal="center" vertical="center"/>
      <protection locked="false"/>
    </xf>
    <xf numFmtId="180" fontId="46" fillId="4" borderId="18" xfId="0" applyNumberFormat="true" applyFont="true" applyFill="true" applyBorder="true" applyAlignment="true" applyProtection="true">
      <alignment horizontal="center" vertical="center"/>
      <protection locked="false"/>
    </xf>
    <xf numFmtId="0" fontId="46" fillId="4" borderId="8" xfId="0" applyFont="true" applyFill="true" applyBorder="true" applyAlignment="true" applyProtection="true">
      <alignment horizontal="center" vertical="center"/>
      <protection locked="false"/>
    </xf>
    <xf numFmtId="0" fontId="46" fillId="4" borderId="14" xfId="0" applyFont="true" applyFill="true" applyBorder="true" applyAlignment="true" applyProtection="true">
      <alignment horizontal="center" vertical="center"/>
      <protection locked="false"/>
    </xf>
    <xf numFmtId="0" fontId="46" fillId="4" borderId="1" xfId="0" applyFont="true" applyFill="true" applyBorder="true" applyAlignment="true" applyProtection="true">
      <alignment horizontal="left" vertical="center"/>
      <protection locked="false"/>
    </xf>
    <xf numFmtId="3" fontId="46" fillId="4" borderId="1" xfId="0" applyNumberFormat="true" applyFont="true" applyFill="true" applyBorder="true" applyAlignment="true" applyProtection="true">
      <alignment vertical="center"/>
      <protection locked="false"/>
    </xf>
    <xf numFmtId="180" fontId="15" fillId="0" borderId="14" xfId="71" applyNumberFormat="true" applyFont="true" applyFill="true" applyBorder="true" applyAlignment="true">
      <alignment horizontal="center" vertical="center" wrapText="true"/>
    </xf>
    <xf numFmtId="1" fontId="46" fillId="4" borderId="1" xfId="0" applyNumberFormat="true" applyFont="true" applyFill="true" applyBorder="true" applyAlignment="true" applyProtection="true">
      <alignment vertical="center"/>
      <protection locked="false"/>
    </xf>
    <xf numFmtId="1" fontId="46" fillId="4" borderId="1" xfId="0" applyNumberFormat="true" applyFont="true" applyFill="true" applyBorder="true" applyAlignment="true" applyProtection="true">
      <alignment horizontal="left" vertical="center"/>
      <protection locked="false"/>
    </xf>
    <xf numFmtId="3" fontId="44" fillId="4" borderId="1" xfId="0" applyNumberFormat="true" applyFont="true" applyFill="true" applyBorder="true" applyAlignment="true" applyProtection="true">
      <alignment vertical="center"/>
      <protection locked="false"/>
    </xf>
    <xf numFmtId="180" fontId="0" fillId="0" borderId="14" xfId="71" applyNumberFormat="true" applyFont="true" applyFill="true" applyBorder="true" applyAlignment="true">
      <alignment horizontal="center" vertical="center" wrapText="true"/>
    </xf>
    <xf numFmtId="0" fontId="44" fillId="4" borderId="1" xfId="0" applyNumberFormat="true" applyFont="true" applyFill="true" applyBorder="true" applyAlignment="true" applyProtection="true">
      <alignment vertical="center"/>
      <protection locked="false"/>
    </xf>
    <xf numFmtId="0" fontId="44" fillId="4" borderId="1" xfId="0" applyFont="true" applyFill="true" applyBorder="true" applyAlignment="true" applyProtection="true">
      <alignment vertical="center" wrapText="true"/>
      <protection locked="false"/>
    </xf>
    <xf numFmtId="0" fontId="46" fillId="4" borderId="1" xfId="0" applyFont="true" applyFill="true" applyBorder="true" applyAlignment="true" applyProtection="true">
      <alignment horizontal="center" vertical="center"/>
      <protection locked="false"/>
    </xf>
    <xf numFmtId="180" fontId="46" fillId="4" borderId="1" xfId="0" applyNumberFormat="true" applyFont="true" applyFill="true" applyBorder="true" applyAlignment="true" applyProtection="true">
      <alignment horizontal="center" vertical="center"/>
      <protection locked="false"/>
    </xf>
    <xf numFmtId="3" fontId="46" fillId="0" borderId="1" xfId="0" applyNumberFormat="true" applyFont="true" applyFill="true" applyBorder="true" applyAlignment="true" applyProtection="true">
      <alignment vertical="center"/>
      <protection locked="false"/>
    </xf>
    <xf numFmtId="1" fontId="46" fillId="4" borderId="1" xfId="0" applyNumberFormat="true" applyFont="true" applyFill="true" applyBorder="true" applyAlignment="true" applyProtection="true">
      <alignment horizontal="right" vertical="center"/>
      <protection locked="false"/>
    </xf>
    <xf numFmtId="1" fontId="44" fillId="4" borderId="1" xfId="0" applyNumberFormat="true" applyFont="true" applyFill="true" applyBorder="true" applyAlignment="true" applyProtection="true">
      <alignment horizontal="left" vertical="center"/>
      <protection locked="false"/>
    </xf>
    <xf numFmtId="1" fontId="44" fillId="4" borderId="1" xfId="0" applyNumberFormat="true" applyFont="true" applyFill="true" applyBorder="true" applyAlignment="true" applyProtection="true">
      <alignment horizontal="right" vertical="center"/>
      <protection locked="false"/>
    </xf>
    <xf numFmtId="180" fontId="44" fillId="4" borderId="1" xfId="0" applyNumberFormat="true" applyFont="true" applyFill="true" applyBorder="true" applyAlignment="true" applyProtection="true">
      <alignment horizontal="left" vertical="center"/>
      <protection locked="false"/>
    </xf>
    <xf numFmtId="180" fontId="44" fillId="4" borderId="1" xfId="0" applyNumberFormat="true" applyFont="true" applyFill="true" applyBorder="true" applyAlignment="true" applyProtection="true">
      <alignment vertical="center"/>
      <protection locked="false"/>
    </xf>
    <xf numFmtId="180" fontId="26" fillId="4" borderId="1" xfId="0" applyNumberFormat="true" applyFont="true" applyFill="true" applyBorder="true" applyAlignment="true" applyProtection="true">
      <alignment vertical="center"/>
      <protection locked="false"/>
    </xf>
    <xf numFmtId="180" fontId="49" fillId="0" borderId="1" xfId="0" applyNumberFormat="true" applyFont="true" applyBorder="true" applyAlignment="true">
      <alignment vertical="center"/>
    </xf>
    <xf numFmtId="0" fontId="44" fillId="4" borderId="1" xfId="0" applyFont="true" applyFill="true" applyBorder="true" applyAlignment="true" applyProtection="true">
      <alignment vertical="center"/>
      <protection locked="false"/>
    </xf>
    <xf numFmtId="0" fontId="46" fillId="4" borderId="1" xfId="0" applyFont="true" applyFill="true" applyBorder="true" applyAlignment="true" applyProtection="true">
      <alignment vertical="center"/>
      <protection locked="false"/>
    </xf>
    <xf numFmtId="1" fontId="46" fillId="0" borderId="1" xfId="0" applyNumberFormat="true" applyFont="true" applyFill="true" applyBorder="true" applyAlignment="true" applyProtection="true">
      <alignment vertical="center"/>
      <protection locked="false"/>
    </xf>
    <xf numFmtId="0" fontId="46" fillId="0" borderId="1" xfId="0" applyFont="true" applyFill="true" applyBorder="true" applyAlignment="true" applyProtection="true">
      <alignment horizontal="center" vertical="center"/>
      <protection locked="false"/>
    </xf>
    <xf numFmtId="3" fontId="44" fillId="4" borderId="8" xfId="0" applyNumberFormat="true" applyFont="true" applyFill="true" applyBorder="true" applyAlignment="true" applyProtection="true">
      <alignment vertical="center"/>
      <protection locked="false"/>
    </xf>
    <xf numFmtId="3" fontId="44" fillId="4" borderId="15" xfId="0" applyNumberFormat="true" applyFont="true" applyFill="true" applyBorder="true" applyAlignment="true" applyProtection="true">
      <alignment vertical="center"/>
      <protection locked="false"/>
    </xf>
    <xf numFmtId="180" fontId="44" fillId="4" borderId="19" xfId="0" applyNumberFormat="true" applyFont="true" applyFill="true" applyBorder="true" applyAlignment="true" applyProtection="true">
      <alignment vertical="center"/>
      <protection locked="false"/>
    </xf>
    <xf numFmtId="3" fontId="46" fillId="4" borderId="8" xfId="0" applyNumberFormat="true" applyFont="true" applyFill="true" applyBorder="true" applyAlignment="true" applyProtection="true">
      <alignment vertical="center"/>
      <protection locked="false"/>
    </xf>
    <xf numFmtId="3" fontId="46" fillId="4" borderId="15" xfId="0" applyNumberFormat="true" applyFont="true" applyFill="true" applyBorder="true" applyAlignment="true" applyProtection="true">
      <alignment vertical="center"/>
      <protection locked="false"/>
    </xf>
    <xf numFmtId="180" fontId="46" fillId="4" borderId="19" xfId="0" applyNumberFormat="true" applyFont="true" applyFill="true" applyBorder="true" applyAlignment="true" applyProtection="true">
      <alignment vertical="center"/>
      <protection locked="false"/>
    </xf>
    <xf numFmtId="180" fontId="46" fillId="4" borderId="1" xfId="0" applyNumberFormat="true" applyFont="true" applyFill="true" applyBorder="true" applyAlignment="true" applyProtection="true">
      <alignment horizontal="distributed" vertical="center"/>
      <protection locked="false"/>
    </xf>
    <xf numFmtId="0" fontId="46" fillId="4" borderId="1" xfId="0" applyFont="true" applyFill="true" applyBorder="true" applyAlignment="true" applyProtection="true">
      <alignment horizontal="left" vertical="center" wrapText="true"/>
      <protection locked="false"/>
    </xf>
    <xf numFmtId="180" fontId="46" fillId="4" borderId="1" xfId="0" applyNumberFormat="true" applyFont="true" applyFill="true" applyBorder="true" applyAlignment="true" applyProtection="true">
      <alignment vertical="center"/>
      <protection locked="false"/>
    </xf>
    <xf numFmtId="0" fontId="46" fillId="0" borderId="1" xfId="0" applyFont="true" applyFill="true" applyBorder="true" applyAlignment="true" applyProtection="true">
      <alignment horizontal="left" vertical="center" wrapText="true"/>
      <protection locked="false"/>
    </xf>
    <xf numFmtId="0" fontId="46" fillId="0" borderId="1" xfId="0" applyFont="true" applyFill="true" applyBorder="true" applyAlignment="true" applyProtection="true">
      <alignment vertical="center"/>
      <protection locked="false"/>
    </xf>
    <xf numFmtId="180" fontId="46" fillId="0" borderId="1" xfId="0" applyNumberFormat="true" applyFont="true" applyFill="true" applyBorder="true" applyAlignment="true" applyProtection="true">
      <alignment vertical="center"/>
      <protection locked="false"/>
    </xf>
    <xf numFmtId="0" fontId="44" fillId="4" borderId="0" xfId="0" applyFont="true" applyFill="true" applyBorder="true" applyAlignment="true" applyProtection="true">
      <alignment vertical="center"/>
      <protection locked="false"/>
    </xf>
    <xf numFmtId="0" fontId="44" fillId="0" borderId="0" xfId="0" applyFont="true" applyFill="true" applyAlignment="true" applyProtection="true">
      <alignment vertical="center"/>
      <protection locked="false"/>
    </xf>
    <xf numFmtId="0" fontId="44" fillId="0" borderId="0" xfId="0" applyFont="true" applyFill="true" applyAlignment="true">
      <alignment vertical="center"/>
    </xf>
    <xf numFmtId="0" fontId="45" fillId="0" borderId="0" xfId="0" applyFont="true" applyFill="true" applyAlignment="true">
      <alignment vertical="center"/>
    </xf>
    <xf numFmtId="0" fontId="46" fillId="0" borderId="0" xfId="0" applyFont="true" applyFill="true" applyAlignment="true">
      <alignment vertical="center"/>
    </xf>
    <xf numFmtId="0" fontId="44" fillId="0" borderId="0" xfId="0" applyFont="true" applyFill="true" applyAlignment="true">
      <alignment horizontal="left" vertical="center"/>
    </xf>
    <xf numFmtId="182" fontId="44" fillId="0" borderId="0" xfId="0" applyNumberFormat="true" applyFont="true" applyFill="true" applyAlignment="true">
      <alignment vertical="center"/>
    </xf>
    <xf numFmtId="0" fontId="44" fillId="0" borderId="0" xfId="0" applyFont="true" applyFill="true" applyAlignment="true">
      <alignment horizontal="right" vertical="center"/>
    </xf>
    <xf numFmtId="0" fontId="44" fillId="0" borderId="0" xfId="0" applyFont="true" applyFill="true" applyBorder="true" applyAlignment="true">
      <alignment vertical="center"/>
    </xf>
    <xf numFmtId="0" fontId="47" fillId="0" borderId="0" xfId="0" applyFont="true" applyFill="true" applyAlignment="true">
      <alignment horizontal="left" vertical="center"/>
    </xf>
    <xf numFmtId="0" fontId="48" fillId="0" borderId="0" xfId="0" applyFont="true" applyFill="true" applyAlignment="true">
      <alignment horizontal="center" vertical="center"/>
    </xf>
    <xf numFmtId="182" fontId="48" fillId="0" borderId="0" xfId="0" applyNumberFormat="true" applyFont="true" applyFill="true" applyAlignment="true">
      <alignment horizontal="center" vertical="center"/>
    </xf>
    <xf numFmtId="0" fontId="46" fillId="0" borderId="1" xfId="0" applyFont="true" applyFill="true" applyBorder="true" applyAlignment="true">
      <alignment horizontal="center" vertical="center"/>
    </xf>
    <xf numFmtId="182" fontId="46" fillId="0" borderId="1" xfId="0" applyNumberFormat="true" applyFont="true" applyFill="true" applyBorder="true" applyAlignment="true">
      <alignment horizontal="center" vertical="center" wrapText="true"/>
    </xf>
    <xf numFmtId="0" fontId="49" fillId="0" borderId="1" xfId="0" applyFont="true" applyFill="true" applyBorder="true" applyAlignment="true">
      <alignment horizontal="left" vertical="center"/>
    </xf>
    <xf numFmtId="0" fontId="49" fillId="0" borderId="1" xfId="0" applyFont="true" applyFill="true" applyBorder="true" applyAlignment="true">
      <alignment vertical="center"/>
    </xf>
    <xf numFmtId="182" fontId="49" fillId="0" borderId="1" xfId="71" applyNumberFormat="true" applyFont="true" applyFill="true" applyBorder="true" applyAlignment="true">
      <alignment vertical="center"/>
    </xf>
    <xf numFmtId="182" fontId="46" fillId="0" borderId="1" xfId="0" applyNumberFormat="true" applyFont="true" applyFill="true" applyBorder="true" applyAlignment="true">
      <alignment vertical="center"/>
    </xf>
    <xf numFmtId="178" fontId="24" fillId="0" borderId="1" xfId="0" applyNumberFormat="true" applyFont="true" applyFill="true" applyBorder="true" applyAlignment="true">
      <alignment horizontal="left" vertical="center"/>
    </xf>
    <xf numFmtId="182" fontId="24" fillId="0" borderId="1" xfId="71" applyNumberFormat="true" applyFont="true" applyFill="true" applyBorder="true" applyAlignment="true">
      <alignment vertical="center"/>
    </xf>
    <xf numFmtId="182" fontId="44" fillId="0" borderId="1" xfId="0" applyNumberFormat="true" applyFont="true" applyFill="true" applyBorder="true" applyAlignment="true">
      <alignment vertical="center"/>
    </xf>
    <xf numFmtId="177" fontId="24" fillId="0" borderId="1" xfId="0" applyNumberFormat="true" applyFont="true" applyFill="true" applyBorder="true" applyAlignment="true">
      <alignment horizontal="left" vertical="center"/>
    </xf>
    <xf numFmtId="0" fontId="24" fillId="0" borderId="1" xfId="0" applyFont="true" applyFill="true" applyBorder="true" applyAlignment="true">
      <alignment vertical="center"/>
    </xf>
    <xf numFmtId="0" fontId="48" fillId="0" borderId="0" xfId="0" applyFont="true" applyFill="true" applyAlignment="true">
      <alignment horizontal="right" vertical="center"/>
    </xf>
    <xf numFmtId="0" fontId="53" fillId="0" borderId="0" xfId="0" applyFont="true" applyFill="true" applyAlignment="true">
      <alignment horizontal="center" vertical="center"/>
    </xf>
    <xf numFmtId="0" fontId="45" fillId="0" borderId="0" xfId="0" applyFont="true" applyFill="true" applyBorder="true" applyAlignment="true">
      <alignment vertical="center"/>
    </xf>
    <xf numFmtId="0" fontId="46" fillId="0" borderId="1" xfId="0" applyFont="true" applyFill="true" applyBorder="true" applyAlignment="true">
      <alignment horizontal="right" vertical="center" wrapText="true"/>
    </xf>
    <xf numFmtId="0" fontId="46" fillId="0" borderId="1" xfId="0" applyFont="true" applyFill="true" applyBorder="true" applyAlignment="true">
      <alignment horizontal="center" vertical="center" wrapText="true"/>
    </xf>
    <xf numFmtId="0" fontId="44" fillId="0" borderId="1" xfId="0" applyFont="true" applyFill="true" applyBorder="true" applyAlignment="true">
      <alignment vertical="center"/>
    </xf>
    <xf numFmtId="180" fontId="15" fillId="0" borderId="1" xfId="71" applyNumberFormat="true" applyFont="true" applyFill="true" applyBorder="true" applyAlignment="true">
      <alignment horizontal="right" vertical="center" wrapText="true"/>
    </xf>
    <xf numFmtId="43" fontId="49" fillId="0" borderId="1" xfId="71" applyFont="true" applyFill="true" applyBorder="true" applyAlignment="true">
      <alignment vertical="center"/>
    </xf>
    <xf numFmtId="0" fontId="46" fillId="0" borderId="1" xfId="0" applyFont="true" applyFill="true" applyBorder="true" applyAlignment="true">
      <alignment vertical="center"/>
    </xf>
    <xf numFmtId="43" fontId="24" fillId="7" borderId="1" xfId="71" applyFont="true" applyFill="true" applyBorder="true" applyAlignment="true">
      <alignment vertical="center"/>
    </xf>
    <xf numFmtId="43" fontId="46" fillId="0" borderId="1" xfId="71" applyFont="true" applyFill="true" applyBorder="true" applyAlignment="true">
      <alignment vertical="center"/>
    </xf>
    <xf numFmtId="43" fontId="44" fillId="0" borderId="1" xfId="71" applyFont="true" applyFill="true" applyBorder="true" applyAlignment="true">
      <alignment vertical="center"/>
    </xf>
    <xf numFmtId="43" fontId="24" fillId="8" borderId="1" xfId="71" applyFont="true" applyFill="true" applyBorder="true" applyAlignment="true">
      <alignment vertical="center"/>
    </xf>
    <xf numFmtId="43" fontId="44" fillId="4" borderId="1" xfId="71" applyFont="true" applyFill="true" applyBorder="true" applyAlignment="true">
      <alignment vertical="center"/>
    </xf>
    <xf numFmtId="0" fontId="44" fillId="6" borderId="1" xfId="0" applyFont="true" applyFill="true" applyBorder="true" applyAlignment="true">
      <alignment vertical="center"/>
    </xf>
    <xf numFmtId="182" fontId="44" fillId="0" borderId="1" xfId="0" applyNumberFormat="true" applyFont="true" applyFill="true" applyBorder="true" applyAlignment="true" applyProtection="true">
      <alignment vertical="center"/>
      <protection locked="false"/>
    </xf>
    <xf numFmtId="0" fontId="44" fillId="0" borderId="1" xfId="0" applyNumberFormat="true" applyFont="true" applyFill="true" applyBorder="true" applyAlignment="true" applyProtection="true">
      <alignment vertical="center"/>
      <protection locked="false"/>
    </xf>
    <xf numFmtId="1" fontId="44" fillId="0" borderId="1" xfId="0" applyNumberFormat="true" applyFont="true" applyFill="true" applyBorder="true" applyAlignment="true" applyProtection="true">
      <alignment vertical="center"/>
      <protection locked="false"/>
    </xf>
    <xf numFmtId="0" fontId="44" fillId="7" borderId="1" xfId="0" applyFont="true" applyFill="true" applyBorder="true" applyAlignment="true">
      <alignment vertical="center"/>
    </xf>
    <xf numFmtId="178" fontId="49" fillId="0" borderId="1" xfId="0" applyNumberFormat="true" applyFont="true" applyFill="true" applyBorder="true" applyAlignment="true">
      <alignment horizontal="left" vertical="center"/>
    </xf>
    <xf numFmtId="177" fontId="49" fillId="0" borderId="1" xfId="0" applyNumberFormat="true" applyFont="true" applyFill="true" applyBorder="true" applyAlignment="true">
      <alignment horizontal="left" vertical="center"/>
    </xf>
    <xf numFmtId="0" fontId="0" fillId="0" borderId="0" xfId="0" applyAlignment="true"/>
    <xf numFmtId="0" fontId="46" fillId="6" borderId="0" xfId="0" applyFont="true" applyFill="true" applyAlignment="true">
      <alignment vertical="center"/>
    </xf>
    <xf numFmtId="178" fontId="55" fillId="0" borderId="1" xfId="0" applyNumberFormat="true" applyFont="true" applyFill="true" applyBorder="true" applyAlignment="true">
      <alignment horizontal="left" vertical="center"/>
    </xf>
    <xf numFmtId="43" fontId="24" fillId="0" borderId="1" xfId="71" applyFont="true" applyFill="true" applyBorder="true" applyAlignment="true">
      <alignment vertical="center"/>
    </xf>
    <xf numFmtId="0" fontId="0" fillId="6" borderId="0" xfId="0" applyFill="true"/>
    <xf numFmtId="182" fontId="52" fillId="0" borderId="1" xfId="0" applyNumberFormat="true" applyFont="true" applyFill="true" applyBorder="true" applyAlignment="true">
      <alignment vertical="center"/>
    </xf>
    <xf numFmtId="0" fontId="52" fillId="4" borderId="1" xfId="0" applyFont="true" applyFill="true" applyBorder="true" applyAlignment="true">
      <alignment vertical="center"/>
    </xf>
    <xf numFmtId="176" fontId="0" fillId="9" borderId="19" xfId="0" applyNumberFormat="true" applyFont="true" applyFill="true" applyBorder="true" applyAlignment="true" applyProtection="true">
      <alignment horizontal="left" vertical="center" wrapText="true"/>
      <protection locked="false"/>
    </xf>
    <xf numFmtId="0" fontId="44" fillId="0" borderId="0" xfId="0" applyFont="true" applyFill="true" applyAlignment="true">
      <alignment vertical="center" wrapText="true"/>
    </xf>
    <xf numFmtId="182" fontId="56" fillId="0" borderId="1" xfId="71" applyNumberFormat="true" applyFont="true" applyFill="true" applyBorder="true" applyAlignment="true">
      <alignment vertical="center"/>
    </xf>
    <xf numFmtId="43" fontId="56" fillId="8" borderId="1" xfId="71" applyFont="true" applyFill="true" applyBorder="true" applyAlignment="true">
      <alignment vertical="center"/>
    </xf>
    <xf numFmtId="43" fontId="56" fillId="7" borderId="1" xfId="71" applyFont="true" applyFill="true" applyBorder="true" applyAlignment="true">
      <alignment vertical="center"/>
    </xf>
    <xf numFmtId="0" fontId="52" fillId="6" borderId="1" xfId="0" applyFont="true" applyFill="true" applyBorder="true" applyAlignment="true">
      <alignment vertical="center"/>
    </xf>
    <xf numFmtId="0" fontId="52" fillId="0" borderId="1" xfId="0" applyFont="true" applyFill="true" applyBorder="true" applyAlignment="true">
      <alignment vertical="center"/>
    </xf>
    <xf numFmtId="0" fontId="52" fillId="7" borderId="1" xfId="0" applyFont="true" applyFill="true" applyBorder="true" applyAlignment="true">
      <alignment vertical="center"/>
    </xf>
    <xf numFmtId="43" fontId="44" fillId="7" borderId="1" xfId="71" applyFont="true" applyFill="true" applyBorder="true" applyAlignment="true">
      <alignment vertical="center"/>
    </xf>
    <xf numFmtId="43" fontId="24" fillId="10" borderId="1" xfId="71" applyFont="true" applyFill="true" applyBorder="true" applyAlignment="true">
      <alignment vertical="center"/>
    </xf>
    <xf numFmtId="0" fontId="49" fillId="0" borderId="1" xfId="0" applyFont="true" applyFill="true" applyBorder="true" applyAlignment="true">
      <alignment horizontal="center" vertical="center"/>
    </xf>
    <xf numFmtId="0" fontId="57" fillId="4" borderId="0" xfId="0" applyFont="true" applyFill="true" applyAlignment="true">
      <alignment vertical="center"/>
    </xf>
    <xf numFmtId="0" fontId="58" fillId="4" borderId="0" xfId="0" applyFont="true" applyFill="true" applyAlignment="true">
      <alignment vertical="center"/>
    </xf>
    <xf numFmtId="0" fontId="59" fillId="4" borderId="0" xfId="0" applyFont="true" applyFill="true" applyAlignment="true">
      <alignment vertical="center"/>
    </xf>
    <xf numFmtId="0" fontId="57" fillId="4" borderId="0" xfId="0" applyFont="true" applyFill="true" applyAlignment="true">
      <alignment vertical="center" wrapText="true"/>
    </xf>
    <xf numFmtId="180" fontId="57" fillId="4" borderId="0" xfId="0" applyNumberFormat="true" applyFont="true" applyFill="true" applyAlignment="true">
      <alignment vertical="center" wrapText="true"/>
    </xf>
    <xf numFmtId="0" fontId="60" fillId="4" borderId="0" xfId="0" applyFont="true" applyFill="true" applyAlignment="true">
      <alignment vertical="center"/>
    </xf>
    <xf numFmtId="0" fontId="61" fillId="4" borderId="0" xfId="0" applyFont="true" applyFill="true" applyAlignment="true">
      <alignment horizontal="center" vertical="center"/>
    </xf>
    <xf numFmtId="0" fontId="61" fillId="4" borderId="0" xfId="0" applyFont="true" applyFill="true" applyAlignment="true">
      <alignment horizontal="center" vertical="center" wrapText="true"/>
    </xf>
    <xf numFmtId="0" fontId="47" fillId="4" borderId="1" xfId="0" applyFont="true" applyFill="true" applyBorder="true" applyAlignment="true">
      <alignment horizontal="center" vertical="center"/>
    </xf>
    <xf numFmtId="0" fontId="60" fillId="4" borderId="1" xfId="0" applyFont="true" applyFill="true" applyBorder="true" applyAlignment="true">
      <alignment horizontal="center" vertical="center"/>
    </xf>
    <xf numFmtId="0" fontId="60" fillId="4" borderId="1" xfId="0" applyFont="true" applyFill="true" applyBorder="true" applyAlignment="true">
      <alignment horizontal="center" vertical="center" wrapText="true"/>
    </xf>
    <xf numFmtId="0" fontId="47" fillId="4" borderId="1" xfId="0" applyFont="true" applyFill="true" applyBorder="true" applyAlignment="true">
      <alignment horizontal="center" vertical="center" wrapText="true"/>
    </xf>
    <xf numFmtId="0" fontId="62" fillId="4" borderId="1" xfId="0" applyFont="true" applyFill="true" applyBorder="true" applyAlignment="true">
      <alignment horizontal="left" vertical="center"/>
    </xf>
    <xf numFmtId="0" fontId="62" fillId="4" borderId="1" xfId="0" applyFont="true" applyFill="true" applyBorder="true" applyAlignment="true">
      <alignment vertical="center"/>
    </xf>
    <xf numFmtId="41" fontId="62" fillId="4" borderId="1" xfId="0" applyNumberFormat="true" applyFont="true" applyFill="true" applyBorder="true" applyAlignment="true">
      <alignment horizontal="right" vertical="center" wrapText="true"/>
    </xf>
    <xf numFmtId="41" fontId="62" fillId="0" borderId="1" xfId="0" applyNumberFormat="true" applyFont="true" applyFill="true" applyBorder="true" applyAlignment="true">
      <alignment horizontal="right" vertical="center" wrapText="true"/>
    </xf>
    <xf numFmtId="0" fontId="60" fillId="4" borderId="1" xfId="0" applyFont="true" applyFill="true" applyBorder="true" applyAlignment="true">
      <alignment horizontal="left" vertical="center"/>
    </xf>
    <xf numFmtId="0" fontId="60" fillId="0" borderId="1" xfId="0" applyFont="true" applyFill="true" applyBorder="true" applyAlignment="true">
      <alignment vertical="center"/>
    </xf>
    <xf numFmtId="41" fontId="60" fillId="0" borderId="1" xfId="0" applyNumberFormat="true" applyFont="true" applyFill="true" applyBorder="true" applyAlignment="true">
      <alignment horizontal="right" vertical="center" wrapText="true"/>
    </xf>
    <xf numFmtId="41" fontId="60" fillId="0" borderId="1" xfId="71" applyNumberFormat="true" applyFont="true" applyFill="true" applyBorder="true" applyAlignment="true">
      <alignment horizontal="center" vertical="center" wrapText="true"/>
    </xf>
    <xf numFmtId="0" fontId="60" fillId="4" borderId="1" xfId="0" applyFont="true" applyFill="true" applyBorder="true" applyAlignment="true">
      <alignment vertical="center"/>
    </xf>
    <xf numFmtId="0" fontId="63" fillId="4" borderId="1" xfId="0" applyFont="true" applyFill="true" applyBorder="true" applyAlignment="true">
      <alignment horizontal="center" vertical="center"/>
    </xf>
    <xf numFmtId="0" fontId="62" fillId="4" borderId="1" xfId="0" applyFont="true" applyFill="true" applyBorder="true" applyAlignment="true">
      <alignment horizontal="center" vertical="center"/>
    </xf>
    <xf numFmtId="180" fontId="61" fillId="4" borderId="0" xfId="0" applyNumberFormat="true" applyFont="true" applyFill="true" applyAlignment="true">
      <alignment horizontal="center" vertical="center" wrapText="true"/>
    </xf>
    <xf numFmtId="180" fontId="24" fillId="4" borderId="0" xfId="0" applyNumberFormat="true" applyFont="true" applyFill="true" applyAlignment="true">
      <alignment horizontal="right" vertical="center" wrapText="true"/>
    </xf>
    <xf numFmtId="180" fontId="60" fillId="4" borderId="1" xfId="0" applyNumberFormat="true" applyFont="true" applyFill="true" applyBorder="true" applyAlignment="true">
      <alignment horizontal="center" vertical="center" wrapText="true"/>
    </xf>
    <xf numFmtId="180" fontId="47" fillId="4" borderId="1" xfId="29" applyNumberFormat="true" applyFont="true" applyFill="true" applyBorder="true" applyAlignment="true">
      <alignment horizontal="center" vertical="center" wrapText="true"/>
    </xf>
    <xf numFmtId="180" fontId="62" fillId="0" borderId="1" xfId="0" applyNumberFormat="true" applyFont="true" applyFill="true" applyBorder="true" applyAlignment="true">
      <alignment vertical="center"/>
    </xf>
    <xf numFmtId="180" fontId="60" fillId="0" borderId="1" xfId="0" applyNumberFormat="true" applyFont="true" applyFill="true" applyBorder="true" applyAlignment="true">
      <alignment vertical="center"/>
    </xf>
    <xf numFmtId="0" fontId="15" fillId="0" borderId="17" xfId="98" applyFont="true" applyFill="true" applyBorder="true" applyAlignment="true">
      <alignment horizontal="center" vertical="center" wrapText="true"/>
    </xf>
    <xf numFmtId="0" fontId="15" fillId="0" borderId="19" xfId="98" applyFont="true" applyFill="true" applyBorder="true" applyAlignment="true">
      <alignment horizontal="center" vertical="center" wrapText="true"/>
    </xf>
    <xf numFmtId="184" fontId="0" fillId="0" borderId="1" xfId="61" applyNumberFormat="true" applyFont="true" applyFill="true" applyBorder="true" applyAlignment="true">
      <alignment horizontal="center" vertical="center" wrapText="true"/>
    </xf>
    <xf numFmtId="0" fontId="28" fillId="0" borderId="0" xfId="0" applyFont="true" applyFill="true" applyBorder="true" applyAlignment="true">
      <alignment vertical="center"/>
    </xf>
    <xf numFmtId="0" fontId="35" fillId="0" borderId="0" xfId="0" applyFont="true" applyFill="true" applyBorder="true" applyAlignment="true">
      <alignment horizontal="center" vertical="center"/>
    </xf>
    <xf numFmtId="0" fontId="15" fillId="0" borderId="1" xfId="0" applyFont="true" applyFill="true" applyBorder="true" applyAlignment="true">
      <alignment horizontal="center" vertical="center"/>
    </xf>
    <xf numFmtId="3" fontId="0" fillId="0" borderId="1" xfId="0" applyNumberFormat="true" applyFont="true" applyFill="true" applyBorder="true" applyAlignment="true" applyProtection="true">
      <alignment vertical="center"/>
    </xf>
    <xf numFmtId="184" fontId="0" fillId="0" borderId="1" xfId="71" applyNumberFormat="true" applyFont="true" applyFill="true" applyBorder="true" applyAlignment="true">
      <alignment horizontal="center" vertical="center"/>
    </xf>
    <xf numFmtId="184" fontId="15" fillId="0" borderId="1" xfId="71" applyNumberFormat="true" applyFont="true" applyFill="true" applyBorder="true" applyAlignment="true">
      <alignment horizontal="center" vertical="center"/>
    </xf>
    <xf numFmtId="43" fontId="15" fillId="0" borderId="1" xfId="71" applyFont="true" applyFill="true" applyBorder="true" applyAlignment="true">
      <alignment vertical="center"/>
    </xf>
    <xf numFmtId="3" fontId="15" fillId="0" borderId="1" xfId="0" applyNumberFormat="true" applyFont="true" applyFill="true" applyBorder="true" applyAlignment="true" applyProtection="true">
      <alignment vertical="center"/>
    </xf>
    <xf numFmtId="180" fontId="24" fillId="0" borderId="1" xfId="0" applyNumberFormat="true" applyFont="true" applyBorder="true" applyAlignment="true">
      <alignment vertical="center"/>
    </xf>
    <xf numFmtId="0" fontId="0" fillId="0" borderId="1" xfId="0" applyNumberFormat="true" applyFont="true" applyFill="true" applyBorder="true" applyAlignment="true" applyProtection="true">
      <alignment horizontal="left" vertical="center" wrapText="true"/>
    </xf>
    <xf numFmtId="0" fontId="15" fillId="0" borderId="1" xfId="0" applyNumberFormat="true" applyFont="true" applyFill="true" applyBorder="true" applyAlignment="true" applyProtection="true">
      <alignment horizontal="left" vertical="center" wrapText="true"/>
    </xf>
    <xf numFmtId="0" fontId="15" fillId="0" borderId="1" xfId="0" applyNumberFormat="true" applyFont="true" applyFill="true" applyBorder="true" applyAlignment="true" applyProtection="true">
      <alignment horizontal="center" vertical="center"/>
    </xf>
    <xf numFmtId="0" fontId="0" fillId="0" borderId="0" xfId="0" applyFont="true" applyFill="true" applyBorder="true" applyAlignment="true">
      <alignment vertical="center" wrapText="true"/>
    </xf>
    <xf numFmtId="0" fontId="28" fillId="0" borderId="0" xfId="0" applyFont="true" applyFill="true" applyBorder="true" applyAlignment="true">
      <alignment vertical="center" wrapText="true"/>
    </xf>
    <xf numFmtId="0" fontId="15" fillId="0" borderId="0" xfId="0" applyFont="true" applyFill="true" applyBorder="true" applyAlignment="true">
      <alignment vertical="center" wrapText="true"/>
    </xf>
    <xf numFmtId="182" fontId="0" fillId="0" borderId="0" xfId="0" applyNumberFormat="true" applyFont="true" applyFill="true" applyBorder="true" applyAlignment="true">
      <alignment horizontal="right" vertical="center" wrapText="true"/>
    </xf>
    <xf numFmtId="182" fontId="28" fillId="0" borderId="0" xfId="0" applyNumberFormat="true" applyFont="true" applyFill="true" applyBorder="true" applyAlignment="true">
      <alignment horizontal="right" vertical="center" wrapText="true"/>
    </xf>
    <xf numFmtId="0" fontId="35" fillId="0" borderId="0" xfId="0" applyFont="true" applyFill="true" applyBorder="true" applyAlignment="true">
      <alignment horizontal="center" vertical="center" wrapText="true"/>
    </xf>
    <xf numFmtId="182" fontId="35" fillId="0" borderId="0" xfId="0" applyNumberFormat="true" applyFont="true" applyFill="true" applyBorder="true" applyAlignment="true">
      <alignment horizontal="right" vertical="center" wrapText="true"/>
    </xf>
    <xf numFmtId="182" fontId="15" fillId="0" borderId="1" xfId="0" applyNumberFormat="true" applyFont="true" applyFill="true" applyBorder="true" applyAlignment="true">
      <alignment horizontal="right" vertical="center" wrapText="true"/>
    </xf>
    <xf numFmtId="0" fontId="15" fillId="0" borderId="17" xfId="0" applyFont="true" applyFill="true" applyBorder="true" applyAlignment="true">
      <alignment horizontal="center" vertical="center" wrapText="true"/>
    </xf>
    <xf numFmtId="0" fontId="15" fillId="0" borderId="19" xfId="0" applyFont="true" applyFill="true" applyBorder="true" applyAlignment="true">
      <alignment horizontal="center" vertical="center" wrapText="true"/>
    </xf>
    <xf numFmtId="184" fontId="15" fillId="0" borderId="1" xfId="41" applyNumberFormat="true" applyFont="true" applyFill="true" applyBorder="true" applyAlignment="true">
      <alignment horizontal="left" vertical="center" wrapText="true"/>
    </xf>
    <xf numFmtId="182" fontId="15" fillId="0" borderId="1" xfId="71" applyNumberFormat="true" applyFont="true" applyFill="true" applyBorder="true" applyAlignment="true">
      <alignment horizontal="right" vertical="center" wrapText="true"/>
    </xf>
    <xf numFmtId="184" fontId="15" fillId="0" borderId="1" xfId="71" applyNumberFormat="true" applyFont="true" applyFill="true" applyBorder="true" applyAlignment="true">
      <alignment horizontal="center" vertical="center" wrapText="true"/>
    </xf>
    <xf numFmtId="184" fontId="0" fillId="0" borderId="1" xfId="41" applyNumberFormat="true" applyFont="true" applyFill="true" applyBorder="true" applyAlignment="true">
      <alignment horizontal="left" vertical="center" wrapText="true"/>
    </xf>
    <xf numFmtId="184" fontId="0" fillId="0" borderId="1" xfId="71" applyNumberFormat="true" applyFont="true" applyFill="true" applyBorder="true" applyAlignment="true">
      <alignment horizontal="center" vertical="center" wrapText="true"/>
    </xf>
    <xf numFmtId="182" fontId="0" fillId="0" borderId="1" xfId="71" applyNumberFormat="true" applyFont="true" applyFill="true" applyBorder="true" applyAlignment="true">
      <alignment horizontal="right" vertical="center" wrapText="true"/>
    </xf>
    <xf numFmtId="184" fontId="15" fillId="0" borderId="1" xfId="41" applyNumberFormat="true" applyFont="true" applyFill="true" applyBorder="true" applyAlignment="true">
      <alignment horizontal="center" vertical="center" wrapText="true"/>
    </xf>
    <xf numFmtId="0" fontId="60" fillId="0" borderId="0" xfId="5" applyFont="true" applyFill="true" applyAlignment="true">
      <alignment vertical="center" wrapText="true"/>
    </xf>
    <xf numFmtId="0" fontId="64" fillId="0" borderId="0" xfId="5" applyFont="true" applyFill="true" applyAlignment="true">
      <alignment vertical="center" wrapText="true"/>
    </xf>
    <xf numFmtId="0" fontId="62" fillId="0" borderId="0" xfId="5" applyFont="true" applyFill="true" applyAlignment="true">
      <alignment vertical="center" wrapText="true"/>
    </xf>
    <xf numFmtId="0" fontId="65" fillId="0" borderId="0" xfId="5" applyFont="true" applyFill="true" applyAlignment="true">
      <alignment vertical="center" wrapText="true"/>
    </xf>
    <xf numFmtId="180" fontId="60" fillId="0" borderId="0" xfId="5" applyNumberFormat="true" applyFont="true" applyFill="true" applyAlignment="true">
      <alignment vertical="center" wrapText="true"/>
    </xf>
    <xf numFmtId="0" fontId="60" fillId="0" borderId="0" xfId="0" applyFont="true" applyFill="true" applyBorder="true" applyAlignment="true"/>
    <xf numFmtId="0" fontId="60" fillId="0" borderId="0" xfId="0" applyFont="true"/>
    <xf numFmtId="0" fontId="61" fillId="0" borderId="0" xfId="5" applyFont="true" applyFill="true" applyAlignment="true">
      <alignment horizontal="center" vertical="center" wrapText="true"/>
    </xf>
    <xf numFmtId="0" fontId="60" fillId="0" borderId="1" xfId="0" applyFont="true" applyFill="true" applyBorder="true" applyAlignment="true">
      <alignment horizontal="center" vertical="center" wrapText="true"/>
    </xf>
    <xf numFmtId="0" fontId="62" fillId="0" borderId="1" xfId="5" applyFont="true" applyFill="true" applyBorder="true" applyAlignment="true">
      <alignment vertical="center" wrapText="true"/>
    </xf>
    <xf numFmtId="184" fontId="62" fillId="0" borderId="1" xfId="71" applyNumberFormat="true" applyFont="true" applyFill="true" applyBorder="true" applyAlignment="true">
      <alignment horizontal="center" vertical="center" wrapText="true"/>
    </xf>
    <xf numFmtId="180" fontId="62" fillId="0" borderId="1" xfId="71" applyNumberFormat="true" applyFont="true" applyFill="true" applyBorder="true" applyAlignment="true">
      <alignment horizontal="right" vertical="center" wrapText="true"/>
    </xf>
    <xf numFmtId="0" fontId="66" fillId="0" borderId="1" xfId="5" applyFont="true" applyFill="true" applyBorder="true" applyAlignment="true">
      <alignment vertical="center" wrapText="true"/>
    </xf>
    <xf numFmtId="184" fontId="60" fillId="0" borderId="1" xfId="71" applyNumberFormat="true" applyFont="true" applyFill="true" applyBorder="true" applyAlignment="true">
      <alignment horizontal="center" vertical="center" wrapText="true"/>
    </xf>
    <xf numFmtId="180" fontId="60" fillId="0" borderId="1" xfId="71" applyNumberFormat="true" applyFont="true" applyFill="true" applyBorder="true" applyAlignment="true">
      <alignment horizontal="right" vertical="center" wrapText="true"/>
    </xf>
    <xf numFmtId="182" fontId="62" fillId="0" borderId="1" xfId="71" applyNumberFormat="true" applyFont="true" applyFill="true" applyBorder="true" applyAlignment="true">
      <alignment horizontal="center" vertical="center" wrapText="true"/>
    </xf>
    <xf numFmtId="0" fontId="65" fillId="0" borderId="1" xfId="5" applyFont="true" applyFill="true" applyBorder="true" applyAlignment="true">
      <alignment horizontal="center" vertical="center" wrapText="true"/>
    </xf>
    <xf numFmtId="182" fontId="65" fillId="0" borderId="1" xfId="71" applyNumberFormat="true" applyFont="true" applyFill="true" applyBorder="true" applyAlignment="true">
      <alignment horizontal="center" vertical="center" wrapText="true"/>
    </xf>
    <xf numFmtId="10" fontId="60" fillId="0" borderId="0" xfId="73" applyNumberFormat="true" applyFont="true" applyFill="true" applyAlignment="true">
      <alignment vertical="center" wrapText="true"/>
    </xf>
    <xf numFmtId="180" fontId="61" fillId="0" borderId="0" xfId="5" applyNumberFormat="true" applyFont="true" applyFill="true" applyAlignment="true">
      <alignment horizontal="center" vertical="center" wrapText="true"/>
    </xf>
    <xf numFmtId="0" fontId="60" fillId="0" borderId="0" xfId="5" applyFont="true" applyFill="true" applyBorder="true" applyAlignment="true">
      <alignment vertical="center" wrapText="true"/>
    </xf>
    <xf numFmtId="0" fontId="60" fillId="0" borderId="0" xfId="5" applyFont="true" applyFill="true" applyBorder="true" applyAlignment="true">
      <alignment horizontal="center" vertical="center" wrapText="true"/>
    </xf>
    <xf numFmtId="180" fontId="60" fillId="0" borderId="0" xfId="5" applyNumberFormat="true" applyFont="true" applyFill="true" applyBorder="true" applyAlignment="true">
      <alignment horizontal="center" vertical="center" wrapText="true"/>
    </xf>
    <xf numFmtId="0" fontId="67" fillId="0" borderId="1" xfId="0" applyFont="true" applyFill="true" applyBorder="true" applyAlignment="true">
      <alignment vertical="center" wrapText="true"/>
    </xf>
    <xf numFmtId="184" fontId="60" fillId="0" borderId="1" xfId="46" applyNumberFormat="true" applyFont="true" applyFill="true" applyBorder="true" applyAlignment="true">
      <alignment vertical="center" wrapText="true"/>
    </xf>
    <xf numFmtId="184" fontId="60" fillId="0" borderId="1" xfId="71" applyNumberFormat="true" applyFont="true" applyFill="true" applyBorder="true" applyAlignment="true">
      <alignment horizontal="right" vertical="center" wrapText="true"/>
    </xf>
    <xf numFmtId="178" fontId="67" fillId="0" borderId="1" xfId="0" applyNumberFormat="true" applyFont="true" applyFill="true" applyBorder="true" applyAlignment="true" applyProtection="true">
      <alignment vertical="center" wrapText="true"/>
      <protection locked="false"/>
    </xf>
    <xf numFmtId="0" fontId="67" fillId="0" borderId="1" xfId="0" applyFont="true" applyFill="true" applyBorder="true" applyAlignment="true">
      <alignment horizontal="left" vertical="center" wrapText="true"/>
    </xf>
    <xf numFmtId="0" fontId="67" fillId="0" borderId="1" xfId="5" applyFont="true" applyFill="true" applyBorder="true" applyAlignment="true">
      <alignment vertical="center" wrapText="true"/>
    </xf>
    <xf numFmtId="0" fontId="60" fillId="0" borderId="1" xfId="94" applyNumberFormat="true" applyFont="true" applyFill="true" applyBorder="true" applyAlignment="true" applyProtection="true">
      <alignment vertical="center" wrapText="true"/>
    </xf>
    <xf numFmtId="0" fontId="60" fillId="0" borderId="1" xfId="5" applyFont="true" applyFill="true" applyBorder="true" applyAlignment="true">
      <alignment vertical="center" wrapText="true"/>
    </xf>
    <xf numFmtId="184" fontId="65" fillId="0" borderId="1" xfId="71" applyNumberFormat="true" applyFont="true" applyFill="true" applyBorder="true" applyAlignment="true">
      <alignment horizontal="center" vertical="center" wrapText="true"/>
    </xf>
    <xf numFmtId="180" fontId="65" fillId="0" borderId="1" xfId="71" applyNumberFormat="true" applyFont="true" applyFill="true" applyBorder="true" applyAlignment="true">
      <alignment horizontal="right" vertical="center" wrapText="true"/>
    </xf>
    <xf numFmtId="0" fontId="62" fillId="0" borderId="0" xfId="0" applyFont="true" applyFill="true" applyBorder="true" applyAlignment="true"/>
    <xf numFmtId="0" fontId="65" fillId="0" borderId="0" xfId="0" applyFont="true" applyFill="true" applyBorder="true" applyAlignment="true"/>
    <xf numFmtId="0" fontId="65" fillId="0" borderId="0" xfId="0" applyFont="true"/>
    <xf numFmtId="180" fontId="62" fillId="0" borderId="0" xfId="5" applyNumberFormat="true" applyFont="true" applyFill="true" applyAlignment="true">
      <alignment vertical="center" wrapText="true"/>
    </xf>
    <xf numFmtId="0" fontId="68" fillId="0" borderId="0" xfId="0" applyFont="true" applyFill="true" applyBorder="true" applyAlignment="true">
      <alignment horizontal="center" vertical="center" wrapText="true"/>
    </xf>
    <xf numFmtId="0" fontId="69" fillId="0" borderId="0" xfId="0" applyFont="true" applyFill="true" applyBorder="true" applyAlignment="true">
      <alignment horizontal="center"/>
    </xf>
  </cellXfs>
  <cellStyles count="114">
    <cellStyle name="常规" xfId="0" builtinId="0"/>
    <cellStyle name="千位分隔_表1-2_2" xfId="1"/>
    <cellStyle name="千位分隔_表9_5" xfId="2"/>
    <cellStyle name="千位分隔_表8_1" xfId="3"/>
    <cellStyle name="千位分隔_表1-3_17" xfId="4"/>
    <cellStyle name="常规_全市2009年和2010年全市财政收支汇总表" xfId="5"/>
    <cellStyle name="常规 4 2" xfId="6"/>
    <cellStyle name="千位分隔_表1-2_10" xfId="7"/>
    <cellStyle name="千位分隔_表6-2" xfId="8"/>
    <cellStyle name="常规_Book1_2015年公共预算" xfId="9"/>
    <cellStyle name="千位分隔_表6-1_4" xfId="10"/>
    <cellStyle name="常规_表4" xfId="11"/>
    <cellStyle name="千位分隔_表4_3" xfId="12"/>
    <cellStyle name="千位分隔_表4_18" xfId="13"/>
    <cellStyle name="常规 4" xfId="14"/>
    <cellStyle name="常规 5" xfId="15"/>
    <cellStyle name="千位分隔_表1" xfId="16"/>
    <cellStyle name="常规_2015年预算 12.25报财经委" xfId="17"/>
    <cellStyle name="千位分隔_表6-1_3" xfId="18"/>
    <cellStyle name="千位分隔_表4_19" xfId="19"/>
    <cellStyle name="千位分隔_表4_6" xfId="20"/>
    <cellStyle name="常规 6" xfId="21"/>
    <cellStyle name="千位分隔_表6-1_9" xfId="22"/>
    <cellStyle name="千位分隔_表6-2_1" xfId="23"/>
    <cellStyle name="千位分隔_表4_8" xfId="24"/>
    <cellStyle name="常规_2014年市本级预算变动调整表8.15" xfId="25"/>
    <cellStyle name="强调文字颜色 3" xfId="26" builtinId="37"/>
    <cellStyle name="40% - 强调文字颜色 2" xfId="27" builtinId="35"/>
    <cellStyle name="60% - 强调文字颜色 2" xfId="28" builtinId="36"/>
    <cellStyle name="常规 2" xfId="29"/>
    <cellStyle name="40% - 强调文字颜色 1" xfId="30" builtinId="31"/>
    <cellStyle name="强调文字颜色 2" xfId="31" builtinId="33"/>
    <cellStyle name="适中" xfId="32" builtinId="28"/>
    <cellStyle name="强调文字颜色 1" xfId="33" builtinId="29"/>
    <cellStyle name="标题 4" xfId="34" builtinId="19"/>
    <cellStyle name="好" xfId="35" builtinId="26"/>
    <cellStyle name="标题" xfId="36" builtinId="15"/>
    <cellStyle name="常规 10" xfId="37"/>
    <cellStyle name="60% - 强调文字颜色 3" xfId="38" builtinId="40"/>
    <cellStyle name="60% - 强调文字颜色 1" xfId="39" builtinId="32"/>
    <cellStyle name="链接单元格" xfId="40" builtinId="24"/>
    <cellStyle name="千位分隔_表6-2_2" xfId="41"/>
    <cellStyle name="检查单元格" xfId="42" builtinId="23"/>
    <cellStyle name="百分比 2" xfId="43"/>
    <cellStyle name="40% - 强调文字颜色 3" xfId="44" builtinId="39"/>
    <cellStyle name="强调文字颜色 4" xfId="45" builtinId="41"/>
    <cellStyle name="千位分隔[0]" xfId="46" builtinId="6"/>
    <cellStyle name="已访问的超链接" xfId="47" builtinId="9"/>
    <cellStyle name="千位分隔_表6-2_8" xfId="48"/>
    <cellStyle name="千位分隔_表9_14" xfId="49"/>
    <cellStyle name="计算" xfId="50" builtinId="22"/>
    <cellStyle name="千位分隔_表1-4_5" xfId="51"/>
    <cellStyle name="20% - 强调文字颜色 4" xfId="52" builtinId="42"/>
    <cellStyle name="差" xfId="53" builtinId="27"/>
    <cellStyle name="货币" xfId="54" builtinId="4"/>
    <cellStyle name="20% - 强调文字颜色 3" xfId="55" builtinId="38"/>
    <cellStyle name="60% - 强调文字颜色 6" xfId="56" builtinId="52"/>
    <cellStyle name="超链接" xfId="57" builtinId="8"/>
    <cellStyle name="千位分隔_表6-3_10" xfId="58"/>
    <cellStyle name="千位分隔_表6-1_2" xfId="59"/>
    <cellStyle name="标题 1" xfId="60" builtinId="16"/>
    <cellStyle name="千位分隔_表9" xfId="61"/>
    <cellStyle name="输入" xfId="62" builtinId="20"/>
    <cellStyle name="60% - 强调文字颜色 5" xfId="63" builtinId="48"/>
    <cellStyle name="Normal" xfId="64"/>
    <cellStyle name="20% - 强调文字颜色 2" xfId="65" builtinId="34"/>
    <cellStyle name="警告文本" xfId="66" builtinId="11"/>
    <cellStyle name="注释" xfId="67" builtinId="10"/>
    <cellStyle name="60% - 强调文字颜色 4" xfId="68" builtinId="44"/>
    <cellStyle name="标题 2" xfId="69" builtinId="17"/>
    <cellStyle name="常规 3 2" xfId="70"/>
    <cellStyle name="千位分隔" xfId="71" builtinId="3"/>
    <cellStyle name="20% - 强调文字颜色 1" xfId="72" builtinId="30"/>
    <cellStyle name="百分比" xfId="73" builtinId="5"/>
    <cellStyle name="千位分隔_表6-2_5" xfId="74"/>
    <cellStyle name="汇总" xfId="75" builtinId="25"/>
    <cellStyle name="千位分隔_表6-2_7" xfId="76"/>
    <cellStyle name="解释性文本" xfId="77" builtinId="53"/>
    <cellStyle name="标题 3" xfId="78" builtinId="18"/>
    <cellStyle name="输出" xfId="79" builtinId="21"/>
    <cellStyle name="40% - 强调文字颜色 4" xfId="80" builtinId="43"/>
    <cellStyle name="强调文字颜色 5" xfId="81" builtinId="45"/>
    <cellStyle name="千位分隔_表1-4_6" xfId="82"/>
    <cellStyle name="常规 2 2" xfId="83"/>
    <cellStyle name="20% - 强调文字颜色 5" xfId="84" builtinId="46"/>
    <cellStyle name="货币[0]" xfId="85" builtinId="7"/>
    <cellStyle name="40% - 强调文字颜色 5" xfId="86" builtinId="47"/>
    <cellStyle name="强调文字颜色 6" xfId="87" builtinId="49"/>
    <cellStyle name="千位分隔_表1-4_7" xfId="88"/>
    <cellStyle name="20% - 强调文字颜色 6" xfId="89" builtinId="50"/>
    <cellStyle name="40% - 强调文字颜色 6" xfId="90" builtinId="51"/>
    <cellStyle name="千位分隔_表1-2_6" xfId="91"/>
    <cellStyle name="常规 3" xfId="92"/>
    <cellStyle name="千位分隔_表3_5" xfId="93"/>
    <cellStyle name="常规_录入表" xfId="94"/>
    <cellStyle name="千位分隔_表4_17" xfId="95"/>
    <cellStyle name="千位分隔_表4_22" xfId="96"/>
    <cellStyle name="千位分隔_表6-2_6" xfId="97"/>
    <cellStyle name="常规_2015市本级预算总表.人大稿" xfId="98"/>
    <cellStyle name="千位分隔_表9_6" xfId="99"/>
    <cellStyle name="千位分隔_表1-2_3" xfId="100"/>
    <cellStyle name="常规_表1-3_4" xfId="101"/>
    <cellStyle name="千位分隔_表8" xfId="102"/>
    <cellStyle name="千位分隔_基金" xfId="103"/>
    <cellStyle name="千位分隔_表6-1_7" xfId="104"/>
    <cellStyle name="常规_(上年同期数－人大）宁夏财政（2014年）表_2016年预算 报财经委1.3(1)" xfId="105"/>
    <cellStyle name="千位分隔_表9_3" xfId="106"/>
    <cellStyle name="千位分隔_表6-2_4" xfId="107"/>
    <cellStyle name="千位分隔_表4" xfId="108"/>
    <cellStyle name="千位分隔 2" xfId="109"/>
    <cellStyle name="常规 11 7" xfId="110"/>
    <cellStyle name="常规_支出测算_2016年预算" xfId="111"/>
    <cellStyle name="千位分隔_表1-2_1" xfId="112"/>
    <cellStyle name="千位分隔_表9_4" xfId="113"/>
  </cellStyles>
  <tableStyles count="0" defaultTableStyle="TableStyleMedium9"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7" Type="http://schemas.openxmlformats.org/officeDocument/2006/relationships/sharedStrings" Target="sharedStrings.xml"/><Relationship Id="rId36" Type="http://schemas.openxmlformats.org/officeDocument/2006/relationships/styles" Target="styles.xml"/><Relationship Id="rId35" Type="http://schemas.openxmlformats.org/officeDocument/2006/relationships/theme" Target="theme/theme1.xml"/><Relationship Id="rId34" Type="http://schemas.openxmlformats.org/officeDocument/2006/relationships/externalLink" Target="externalLinks/externalLink4.xml"/><Relationship Id="rId33" Type="http://schemas.openxmlformats.org/officeDocument/2006/relationships/externalLink" Target="externalLinks/externalLink3.xml"/><Relationship Id="rId32" Type="http://schemas.openxmlformats.org/officeDocument/2006/relationships/externalLink" Target="externalLinks/externalLink2.xml"/><Relationship Id="rId31" Type="http://schemas.openxmlformats.org/officeDocument/2006/relationships/externalLink" Target="externalLinks/externalLink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home/lzj/&#39044;&#31639;&#31185;&#65288;&#19994;&#21153;&#65289;/&#39044;&#31639;/&#25919;&#24220;&#39044;&#31639;/&#20154;&#20195;&#20250;&#25253;&#21578;/2023&#24180;/J:/&#29579;&#27704;&#21018;&#30340;&#25991;&#20214;/&#39044;&#31639;/&#39044;&#31639;&#20869;/2006/&#20154;&#22823;&#25253;&#21578;/&#22266;&#21407;&#24066;&#24066;&#32423;&#36130;&#25919;&#36716;&#25442;&#39044;&#31639;&#25968;&#25454;&#38468;&#20214;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home/lzj/&#39044;&#31639;&#31185;&#65288;&#19994;&#21153;&#65289;/&#39044;&#31639;/&#37096;&#38376;&#39044;&#31639;/2024/&#24066;&#26412;&#32423;/home/zhuwm/04&#22320;&#26041;&#32508;&#21512;/06&#22320;&#26041;&#39044;&#31639;/2022&#24180;/2022&#24180;&#22320;&#26041;&#36130;&#25919;&#39044;&#31639;&#349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home/lzj/&#39044;&#31639;&#31185;&#65288;&#19994;&#21153;&#65289;/&#39044;&#31639;/&#37096;&#38376;&#39044;&#31639;/2024/&#24066;&#26412;&#32423;/data/home/lzj/&#39044;&#31639;&#31185;&#65288;&#19994;&#21153;&#65289;/&#39044;&#31639;/&#25919;&#24220;&#39044;&#31639;/&#20154;&#20195;&#20250;&#25253;&#21578;/2023&#24180;/J:/&#29579;&#27704;&#21018;&#30340;&#25991;&#20214;/&#39044;&#31639;/&#39044;&#31639;&#20869;/2006/&#20154;&#22823;&#25253;&#21578;/&#22266;&#21407;&#24066;&#24066;&#32423;&#36130;&#25919;&#36716;&#25442;&#39044;&#31639;&#25968;&#25454;&#38468;&#20214;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gys-wsjd/&#26700;&#38754;/2024&#21450;2025&#24180;&#20840;&#24066;&#27861;&#23450;&#20538;&#21153;&#24773;&#20917;&#34920;-2025.1.6.et"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封面"/>
      <sheetName val="表一"/>
      <sheetName val="表二"/>
      <sheetName val="表三"/>
      <sheetName val="表四"/>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表七 (1)"/>
      <sheetName val="表七(2)"/>
      <sheetName val="表八"/>
      <sheetName val="表九"/>
      <sheetName val="表十"/>
      <sheetName val="表十一"/>
      <sheetName val="表十二"/>
      <sheetName val="表十三"/>
      <sheetName val="表十四"/>
      <sheetName val="表十五"/>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表一"/>
      <sheetName val="表二"/>
      <sheetName val="表三"/>
      <sheetName val="表四"/>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表5-1"/>
      <sheetName val="表5-2"/>
      <sheetName val="表20-1"/>
      <sheetName val="表20-2"/>
      <sheetName val="表20-3"/>
      <sheetName val="表20-4"/>
      <sheetName val="表20-5"/>
    </sheetNames>
    <sheetDataSet>
      <sheetData sheetId="0" refreshError="1"/>
      <sheetData sheetId="1" refreshError="1"/>
      <sheetData sheetId="2" refreshError="1"/>
      <sheetData sheetId="3" refreshError="1">
        <row r="8">
          <cell r="R8">
            <v>66.602257</v>
          </cell>
          <cell r="S8">
            <v>21.639547</v>
          </cell>
        </row>
      </sheetData>
      <sheetData sheetId="4" refreshError="1"/>
      <sheetData sheetId="5" refreshError="1"/>
      <sheetData sheetId="6"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8:A20"/>
  <sheetViews>
    <sheetView zoomScale="75" zoomScaleNormal="75" workbookViewId="0">
      <selection activeCell="A8" sqref="A8"/>
    </sheetView>
  </sheetViews>
  <sheetFormatPr defaultColWidth="8" defaultRowHeight="14.25"/>
  <cols>
    <col min="1" max="1" width="127.666666666667" style="125" customWidth="true"/>
    <col min="2" max="16384" width="8" style="125"/>
  </cols>
  <sheetData>
    <row r="8" ht="163" customHeight="true" spans="1:1">
      <c r="A8" s="549" t="s">
        <v>0</v>
      </c>
    </row>
    <row r="19" ht="25.5" spans="1:1">
      <c r="A19" s="550"/>
    </row>
    <row r="20" ht="25.5" spans="1:1">
      <c r="A20" s="550"/>
    </row>
  </sheetData>
  <printOptions horizontalCentered="true"/>
  <pageMargins left="0.31" right="0.2" top="0.63" bottom="0.98" header="0.51" footer="0.51"/>
  <pageSetup paperSize="9" orientation="landscape" horizontalDpi="600" verticalDpi="600"/>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4"/>
  <sheetViews>
    <sheetView showGridLines="0" showZeros="0" zoomScale="90" zoomScaleNormal="90" workbookViewId="0">
      <pane xSplit="2" ySplit="5" topLeftCell="C199" activePane="bottomRight" state="frozen"/>
      <selection/>
      <selection pane="topRight"/>
      <selection pane="bottomLeft"/>
      <selection pane="bottomRight" activeCell="A2" sqref="A2:I2"/>
    </sheetView>
  </sheetViews>
  <sheetFormatPr defaultColWidth="9" defaultRowHeight="13.5"/>
  <cols>
    <col min="1" max="1" width="9.375" style="186"/>
    <col min="2" max="2" width="45.25" style="186" customWidth="true"/>
    <col min="3" max="9" width="14" style="190" customWidth="true"/>
    <col min="10" max="16384" width="9" style="186"/>
  </cols>
  <sheetData>
    <row r="1" s="186" customFormat="true" ht="14.25" spans="1:9">
      <c r="A1" s="191" t="s">
        <v>1333</v>
      </c>
      <c r="C1" s="190"/>
      <c r="D1" s="190"/>
      <c r="E1" s="190"/>
      <c r="F1" s="190"/>
      <c r="G1" s="190"/>
      <c r="H1" s="190"/>
      <c r="I1" s="190"/>
    </row>
    <row r="2" s="187" customFormat="true" ht="22.5" spans="1:9">
      <c r="A2" s="192" t="s">
        <v>1334</v>
      </c>
      <c r="B2" s="192"/>
      <c r="C2" s="206"/>
      <c r="D2" s="206"/>
      <c r="E2" s="206"/>
      <c r="F2" s="206"/>
      <c r="G2" s="206"/>
      <c r="H2" s="206"/>
      <c r="I2" s="206"/>
    </row>
    <row r="3" s="186" customFormat="true" ht="18" customHeight="true" spans="3:9">
      <c r="C3" s="190"/>
      <c r="D3" s="190"/>
      <c r="E3" s="190"/>
      <c r="F3" s="190"/>
      <c r="G3" s="190"/>
      <c r="H3" s="190"/>
      <c r="I3" s="207" t="s">
        <v>65</v>
      </c>
    </row>
    <row r="4" s="188" customFormat="true" ht="31.5" customHeight="true" spans="1:9">
      <c r="A4" s="205" t="s">
        <v>254</v>
      </c>
      <c r="B4" s="205"/>
      <c r="C4" s="223" t="s">
        <v>1335</v>
      </c>
      <c r="D4" s="223" t="s">
        <v>1336</v>
      </c>
      <c r="E4" s="223" t="s">
        <v>1337</v>
      </c>
      <c r="F4" s="223" t="s">
        <v>1338</v>
      </c>
      <c r="G4" s="223" t="s">
        <v>1339</v>
      </c>
      <c r="H4" s="223" t="s">
        <v>1340</v>
      </c>
      <c r="I4" s="223" t="s">
        <v>1341</v>
      </c>
    </row>
    <row r="5" s="188" customFormat="true" ht="27" customHeight="true" spans="1:9">
      <c r="A5" s="205" t="s">
        <v>257</v>
      </c>
      <c r="B5" s="205" t="s">
        <v>258</v>
      </c>
      <c r="C5" s="223"/>
      <c r="D5" s="223"/>
      <c r="E5" s="336"/>
      <c r="F5" s="223"/>
      <c r="G5" s="223"/>
      <c r="H5" s="223"/>
      <c r="I5" s="223"/>
    </row>
    <row r="6" s="188" customFormat="true" ht="20.1" customHeight="true" spans="1:9">
      <c r="A6" s="331">
        <v>201</v>
      </c>
      <c r="B6" s="238" t="s">
        <v>1342</v>
      </c>
      <c r="C6" s="231">
        <f t="shared" ref="C6:I6" si="0">SUM(C7:C35)</f>
        <v>31319</v>
      </c>
      <c r="D6" s="231">
        <f t="shared" si="0"/>
        <v>28772</v>
      </c>
      <c r="E6" s="231">
        <f t="shared" si="0"/>
        <v>135</v>
      </c>
      <c r="F6" s="231">
        <f t="shared" si="0"/>
        <v>2412</v>
      </c>
      <c r="G6" s="231">
        <f t="shared" si="0"/>
        <v>0</v>
      </c>
      <c r="H6" s="231">
        <f t="shared" si="0"/>
        <v>0</v>
      </c>
      <c r="I6" s="231">
        <f t="shared" si="0"/>
        <v>0</v>
      </c>
    </row>
    <row r="7" s="186" customFormat="true" ht="20.1" customHeight="true" spans="1:9">
      <c r="A7" s="332">
        <v>20101</v>
      </c>
      <c r="B7" s="332" t="s">
        <v>299</v>
      </c>
      <c r="C7" s="333">
        <f t="shared" ref="C7:C35" si="1">D7+E7+F7+G7+H7+I7</f>
        <v>1224</v>
      </c>
      <c r="D7" s="333">
        <v>1222</v>
      </c>
      <c r="E7" s="333">
        <v>0</v>
      </c>
      <c r="F7" s="333">
        <v>2</v>
      </c>
      <c r="G7" s="333"/>
      <c r="H7" s="333"/>
      <c r="I7" s="333"/>
    </row>
    <row r="8" s="186" customFormat="true" ht="20.1" customHeight="true" spans="1:9">
      <c r="A8" s="332">
        <v>20102</v>
      </c>
      <c r="B8" s="332" t="s">
        <v>311</v>
      </c>
      <c r="C8" s="333">
        <f t="shared" si="1"/>
        <v>947</v>
      </c>
      <c r="D8" s="333">
        <v>947</v>
      </c>
      <c r="E8" s="333">
        <v>0</v>
      </c>
      <c r="F8" s="333">
        <v>0</v>
      </c>
      <c r="G8" s="333"/>
      <c r="H8" s="333"/>
      <c r="I8" s="333"/>
    </row>
    <row r="9" s="186" customFormat="true" ht="20.1" customHeight="true" spans="1:9">
      <c r="A9" s="332">
        <v>20103</v>
      </c>
      <c r="B9" s="332" t="s">
        <v>316</v>
      </c>
      <c r="C9" s="333">
        <f t="shared" si="1"/>
        <v>5655</v>
      </c>
      <c r="D9" s="333">
        <v>5653</v>
      </c>
      <c r="E9" s="333">
        <v>0</v>
      </c>
      <c r="F9" s="333">
        <v>2</v>
      </c>
      <c r="G9" s="333"/>
      <c r="H9" s="333"/>
      <c r="I9" s="333"/>
    </row>
    <row r="10" s="186" customFormat="true" ht="20.1" customHeight="true" spans="1:9">
      <c r="A10" s="332">
        <v>20104</v>
      </c>
      <c r="B10" s="332" t="s">
        <v>322</v>
      </c>
      <c r="C10" s="333">
        <f t="shared" si="1"/>
        <v>666</v>
      </c>
      <c r="D10" s="333">
        <v>664</v>
      </c>
      <c r="E10" s="333">
        <v>0</v>
      </c>
      <c r="F10" s="333">
        <v>2</v>
      </c>
      <c r="G10" s="333"/>
      <c r="H10" s="333"/>
      <c r="I10" s="333"/>
    </row>
    <row r="11" s="186" customFormat="true" ht="20.1" customHeight="true" spans="1:9">
      <c r="A11" s="332">
        <v>20105</v>
      </c>
      <c r="B11" s="334" t="s">
        <v>329</v>
      </c>
      <c r="C11" s="333">
        <f t="shared" si="1"/>
        <v>291</v>
      </c>
      <c r="D11" s="333">
        <v>291</v>
      </c>
      <c r="E11" s="333">
        <v>0</v>
      </c>
      <c r="F11" s="333">
        <v>0</v>
      </c>
      <c r="G11" s="333"/>
      <c r="H11" s="333"/>
      <c r="I11" s="333"/>
    </row>
    <row r="12" s="186" customFormat="true" ht="20.1" customHeight="true" spans="1:9">
      <c r="A12" s="332">
        <v>20106</v>
      </c>
      <c r="B12" s="332" t="s">
        <v>336</v>
      </c>
      <c r="C12" s="333">
        <f t="shared" si="1"/>
        <v>1711</v>
      </c>
      <c r="D12" s="333">
        <v>1699</v>
      </c>
      <c r="E12" s="333">
        <v>0</v>
      </c>
      <c r="F12" s="333">
        <v>12</v>
      </c>
      <c r="G12" s="333"/>
      <c r="H12" s="333"/>
      <c r="I12" s="333"/>
    </row>
    <row r="13" s="186" customFormat="true" ht="20.1" customHeight="true" spans="1:9">
      <c r="A13" s="332">
        <v>20107</v>
      </c>
      <c r="B13" s="332" t="s">
        <v>343</v>
      </c>
      <c r="C13" s="333">
        <f t="shared" si="1"/>
        <v>0</v>
      </c>
      <c r="D13" s="333">
        <v>0</v>
      </c>
      <c r="E13" s="333">
        <v>0</v>
      </c>
      <c r="F13" s="333">
        <v>0</v>
      </c>
      <c r="G13" s="333"/>
      <c r="H13" s="333"/>
      <c r="I13" s="333"/>
    </row>
    <row r="14" s="186" customFormat="true" ht="20.1" customHeight="true" spans="1:9">
      <c r="A14" s="332">
        <v>20108</v>
      </c>
      <c r="B14" s="334" t="s">
        <v>346</v>
      </c>
      <c r="C14" s="333">
        <f t="shared" si="1"/>
        <v>494</v>
      </c>
      <c r="D14" s="333">
        <v>457</v>
      </c>
      <c r="E14" s="333">
        <v>10</v>
      </c>
      <c r="F14" s="333">
        <v>27</v>
      </c>
      <c r="G14" s="333"/>
      <c r="H14" s="333"/>
      <c r="I14" s="333"/>
    </row>
    <row r="15" s="186" customFormat="true" ht="20.1" customHeight="true" spans="1:9">
      <c r="A15" s="332">
        <v>20109</v>
      </c>
      <c r="B15" s="332" t="s">
        <v>351</v>
      </c>
      <c r="C15" s="333">
        <f t="shared" si="1"/>
        <v>0</v>
      </c>
      <c r="D15" s="333">
        <v>0</v>
      </c>
      <c r="E15" s="333">
        <v>0</v>
      </c>
      <c r="F15" s="333">
        <v>0</v>
      </c>
      <c r="G15" s="333"/>
      <c r="H15" s="333"/>
      <c r="I15" s="333"/>
    </row>
    <row r="16" s="186" customFormat="true" ht="20.1" customHeight="true" spans="1:9">
      <c r="A16" s="332">
        <v>20111</v>
      </c>
      <c r="B16" s="204" t="s">
        <v>359</v>
      </c>
      <c r="C16" s="333">
        <f t="shared" si="1"/>
        <v>3740</v>
      </c>
      <c r="D16" s="333">
        <v>2260</v>
      </c>
      <c r="E16" s="333">
        <v>0</v>
      </c>
      <c r="F16" s="333">
        <v>1480</v>
      </c>
      <c r="G16" s="333"/>
      <c r="H16" s="333"/>
      <c r="I16" s="333"/>
    </row>
    <row r="17" s="186" customFormat="true" ht="20.1" customHeight="true" spans="1:9">
      <c r="A17" s="332">
        <v>20113</v>
      </c>
      <c r="B17" s="204" t="s">
        <v>364</v>
      </c>
      <c r="C17" s="333">
        <f t="shared" si="1"/>
        <v>647</v>
      </c>
      <c r="D17" s="333">
        <v>529</v>
      </c>
      <c r="E17" s="333">
        <v>0</v>
      </c>
      <c r="F17" s="333">
        <v>118</v>
      </c>
      <c r="G17" s="333"/>
      <c r="H17" s="333"/>
      <c r="I17" s="333"/>
    </row>
    <row r="18" s="186" customFormat="true" ht="20.1" customHeight="true" spans="1:9">
      <c r="A18" s="332">
        <v>20114</v>
      </c>
      <c r="B18" s="334" t="s">
        <v>371</v>
      </c>
      <c r="C18" s="333">
        <f t="shared" si="1"/>
        <v>2</v>
      </c>
      <c r="D18" s="333">
        <v>2</v>
      </c>
      <c r="E18" s="333">
        <v>0</v>
      </c>
      <c r="F18" s="333">
        <v>0</v>
      </c>
      <c r="G18" s="333"/>
      <c r="H18" s="333"/>
      <c r="I18" s="333"/>
    </row>
    <row r="19" s="186" customFormat="true" ht="20.1" customHeight="true" spans="1:9">
      <c r="A19" s="332">
        <v>20123</v>
      </c>
      <c r="B19" s="332" t="s">
        <v>379</v>
      </c>
      <c r="C19" s="333">
        <f t="shared" si="1"/>
        <v>60</v>
      </c>
      <c r="D19" s="333">
        <v>0</v>
      </c>
      <c r="E19" s="333">
        <v>0</v>
      </c>
      <c r="F19" s="333">
        <v>60</v>
      </c>
      <c r="G19" s="333"/>
      <c r="H19" s="333"/>
      <c r="I19" s="333"/>
    </row>
    <row r="20" s="186" customFormat="true" ht="20.1" customHeight="true" spans="1:9">
      <c r="A20" s="332">
        <v>20125</v>
      </c>
      <c r="B20" s="332" t="s">
        <v>382</v>
      </c>
      <c r="C20" s="333">
        <f t="shared" si="1"/>
        <v>0</v>
      </c>
      <c r="D20" s="333">
        <v>0</v>
      </c>
      <c r="E20" s="333">
        <v>0</v>
      </c>
      <c r="F20" s="333">
        <v>0</v>
      </c>
      <c r="G20" s="333"/>
      <c r="H20" s="333"/>
      <c r="I20" s="333"/>
    </row>
    <row r="21" s="186" customFormat="true" ht="20.1" customHeight="true" spans="1:9">
      <c r="A21" s="332">
        <v>20126</v>
      </c>
      <c r="B21" s="334" t="s">
        <v>386</v>
      </c>
      <c r="C21" s="333">
        <f t="shared" si="1"/>
        <v>241</v>
      </c>
      <c r="D21" s="333">
        <v>241</v>
      </c>
      <c r="E21" s="333">
        <v>0</v>
      </c>
      <c r="F21" s="333">
        <v>0</v>
      </c>
      <c r="G21" s="333"/>
      <c r="H21" s="333"/>
      <c r="I21" s="333"/>
    </row>
    <row r="22" s="186" customFormat="true" ht="18.75" customHeight="true" spans="1:9">
      <c r="A22" s="332">
        <v>20128</v>
      </c>
      <c r="B22" s="334" t="s">
        <v>389</v>
      </c>
      <c r="C22" s="333">
        <f t="shared" si="1"/>
        <v>154</v>
      </c>
      <c r="D22" s="333">
        <v>154</v>
      </c>
      <c r="E22" s="333">
        <v>0</v>
      </c>
      <c r="F22" s="333">
        <v>0</v>
      </c>
      <c r="G22" s="333"/>
      <c r="H22" s="333"/>
      <c r="I22" s="333"/>
    </row>
    <row r="23" s="186" customFormat="true" ht="20.1" customHeight="true" spans="1:9">
      <c r="A23" s="332">
        <v>20129</v>
      </c>
      <c r="B23" s="334" t="s">
        <v>391</v>
      </c>
      <c r="C23" s="333">
        <f t="shared" si="1"/>
        <v>801</v>
      </c>
      <c r="D23" s="333">
        <v>767</v>
      </c>
      <c r="E23" s="333">
        <v>33</v>
      </c>
      <c r="F23" s="333">
        <v>1</v>
      </c>
      <c r="G23" s="333"/>
      <c r="H23" s="333"/>
      <c r="I23" s="333"/>
    </row>
    <row r="24" s="186" customFormat="true" ht="20.1" customHeight="true" spans="1:9">
      <c r="A24" s="332">
        <v>20131</v>
      </c>
      <c r="B24" s="334" t="s">
        <v>395</v>
      </c>
      <c r="C24" s="333">
        <f t="shared" si="1"/>
        <v>1058</v>
      </c>
      <c r="D24" s="333">
        <v>1032</v>
      </c>
      <c r="E24" s="333">
        <v>0</v>
      </c>
      <c r="F24" s="333">
        <v>26</v>
      </c>
      <c r="G24" s="333"/>
      <c r="H24" s="333"/>
      <c r="I24" s="333"/>
    </row>
    <row r="25" s="186" customFormat="true" ht="20.1" customHeight="true" spans="1:9">
      <c r="A25" s="332">
        <v>20132</v>
      </c>
      <c r="B25" s="334" t="s">
        <v>398</v>
      </c>
      <c r="C25" s="333">
        <f t="shared" si="1"/>
        <v>1249</v>
      </c>
      <c r="D25" s="333">
        <v>1218</v>
      </c>
      <c r="E25" s="333">
        <v>0</v>
      </c>
      <c r="F25" s="333">
        <v>31</v>
      </c>
      <c r="G25" s="333"/>
      <c r="H25" s="333"/>
      <c r="I25" s="333"/>
    </row>
    <row r="26" s="186" customFormat="true" ht="20.1" customHeight="true" spans="1:9">
      <c r="A26" s="332">
        <v>20133</v>
      </c>
      <c r="B26" s="334" t="s">
        <v>401</v>
      </c>
      <c r="C26" s="333">
        <f t="shared" si="1"/>
        <v>566</v>
      </c>
      <c r="D26" s="333">
        <v>566</v>
      </c>
      <c r="E26" s="333">
        <v>0</v>
      </c>
      <c r="F26" s="333">
        <v>0</v>
      </c>
      <c r="G26" s="333"/>
      <c r="H26" s="333"/>
      <c r="I26" s="333"/>
    </row>
    <row r="27" s="186" customFormat="true" ht="20.1" customHeight="true" spans="1:9">
      <c r="A27" s="332">
        <v>20134</v>
      </c>
      <c r="B27" s="334" t="s">
        <v>405</v>
      </c>
      <c r="C27" s="333">
        <f t="shared" si="1"/>
        <v>475</v>
      </c>
      <c r="D27" s="333">
        <v>397</v>
      </c>
      <c r="E27" s="333">
        <v>8</v>
      </c>
      <c r="F27" s="333">
        <v>70</v>
      </c>
      <c r="G27" s="333"/>
      <c r="H27" s="333"/>
      <c r="I27" s="333"/>
    </row>
    <row r="28" s="186" customFormat="true" ht="20.1" customHeight="true" spans="1:9">
      <c r="A28" s="332">
        <v>20135</v>
      </c>
      <c r="B28" s="334" t="s">
        <v>410</v>
      </c>
      <c r="C28" s="333">
        <f t="shared" si="1"/>
        <v>0</v>
      </c>
      <c r="D28" s="333">
        <v>0</v>
      </c>
      <c r="E28" s="333">
        <v>0</v>
      </c>
      <c r="F28" s="333">
        <v>0</v>
      </c>
      <c r="G28" s="333"/>
      <c r="H28" s="333"/>
      <c r="I28" s="333"/>
    </row>
    <row r="29" s="186" customFormat="true" ht="20.1" customHeight="true" spans="1:9">
      <c r="A29" s="332">
        <v>20136</v>
      </c>
      <c r="B29" s="334" t="s">
        <v>412</v>
      </c>
      <c r="C29" s="333">
        <f t="shared" si="1"/>
        <v>1325</v>
      </c>
      <c r="D29" s="333">
        <v>1323</v>
      </c>
      <c r="E29" s="333">
        <v>0</v>
      </c>
      <c r="F29" s="333">
        <v>2</v>
      </c>
      <c r="G29" s="333"/>
      <c r="H29" s="333"/>
      <c r="I29" s="333"/>
    </row>
    <row r="30" s="186" customFormat="true" ht="20.1" customHeight="true" spans="1:9">
      <c r="A30" s="332">
        <v>20137</v>
      </c>
      <c r="B30" s="332" t="s">
        <v>414</v>
      </c>
      <c r="C30" s="333">
        <f t="shared" si="1"/>
        <v>305</v>
      </c>
      <c r="D30" s="333">
        <v>305</v>
      </c>
      <c r="E30" s="333">
        <v>0</v>
      </c>
      <c r="F30" s="333">
        <v>0</v>
      </c>
      <c r="G30" s="333"/>
      <c r="H30" s="333"/>
      <c r="I30" s="333"/>
    </row>
    <row r="31" s="186" customFormat="true" ht="20.1" customHeight="true" spans="1:9">
      <c r="A31" s="332">
        <v>20138</v>
      </c>
      <c r="B31" s="332" t="s">
        <v>417</v>
      </c>
      <c r="C31" s="333">
        <f t="shared" si="1"/>
        <v>2970</v>
      </c>
      <c r="D31" s="333">
        <v>2845</v>
      </c>
      <c r="E31" s="333">
        <v>84</v>
      </c>
      <c r="F31" s="333">
        <v>41</v>
      </c>
      <c r="G31" s="333"/>
      <c r="H31" s="333"/>
      <c r="I31" s="333"/>
    </row>
    <row r="32" s="186" customFormat="true" ht="20.1" customHeight="true" spans="1:9">
      <c r="A32" s="332">
        <v>20139</v>
      </c>
      <c r="B32" s="332" t="s">
        <v>1343</v>
      </c>
      <c r="C32" s="333">
        <f t="shared" si="1"/>
        <v>222</v>
      </c>
      <c r="D32" s="333">
        <v>220</v>
      </c>
      <c r="E32" s="333">
        <v>0</v>
      </c>
      <c r="F32" s="333">
        <v>2</v>
      </c>
      <c r="G32" s="333"/>
      <c r="H32" s="333"/>
      <c r="I32" s="333"/>
    </row>
    <row r="33" s="186" customFormat="true" ht="20.1" customHeight="true" spans="1:9">
      <c r="A33" s="332">
        <v>21040</v>
      </c>
      <c r="B33" s="332" t="s">
        <v>1344</v>
      </c>
      <c r="C33" s="333">
        <f t="shared" si="1"/>
        <v>416</v>
      </c>
      <c r="D33" s="333">
        <v>416</v>
      </c>
      <c r="E33" s="333">
        <v>0</v>
      </c>
      <c r="F33" s="333">
        <v>0</v>
      </c>
      <c r="G33" s="333"/>
      <c r="H33" s="333"/>
      <c r="I33" s="333"/>
    </row>
    <row r="34" s="186" customFormat="true" ht="20.1" customHeight="true" spans="1:9">
      <c r="A34" s="332">
        <v>20141</v>
      </c>
      <c r="B34" s="332" t="s">
        <v>1345</v>
      </c>
      <c r="C34" s="333">
        <f t="shared" si="1"/>
        <v>167</v>
      </c>
      <c r="D34" s="333">
        <v>167</v>
      </c>
      <c r="E34" s="333">
        <v>0</v>
      </c>
      <c r="F34" s="333">
        <v>0</v>
      </c>
      <c r="G34" s="333"/>
      <c r="H34" s="333"/>
      <c r="I34" s="333"/>
    </row>
    <row r="35" s="186" customFormat="true" ht="20.1" customHeight="true" spans="1:9">
      <c r="A35" s="332">
        <v>20199</v>
      </c>
      <c r="B35" s="332" t="s">
        <v>435</v>
      </c>
      <c r="C35" s="333">
        <f t="shared" si="1"/>
        <v>5933</v>
      </c>
      <c r="D35" s="333">
        <v>5397</v>
      </c>
      <c r="E35" s="333">
        <v>0</v>
      </c>
      <c r="F35" s="333">
        <v>536</v>
      </c>
      <c r="G35" s="333"/>
      <c r="H35" s="333"/>
      <c r="I35" s="333"/>
    </row>
    <row r="36" s="188" customFormat="true" ht="20.1" customHeight="true" spans="1:9">
      <c r="A36" s="331">
        <v>202</v>
      </c>
      <c r="B36" s="238" t="s">
        <v>1346</v>
      </c>
      <c r="C36" s="231">
        <f t="shared" ref="C36:I36" si="2">SUM(C37:C38)</f>
        <v>0</v>
      </c>
      <c r="D36" s="231">
        <f t="shared" si="2"/>
        <v>0</v>
      </c>
      <c r="E36" s="231">
        <f t="shared" si="2"/>
        <v>0</v>
      </c>
      <c r="F36" s="231">
        <f t="shared" si="2"/>
        <v>0</v>
      </c>
      <c r="G36" s="231">
        <f t="shared" si="2"/>
        <v>0</v>
      </c>
      <c r="H36" s="231">
        <f t="shared" si="2"/>
        <v>0</v>
      </c>
      <c r="I36" s="231">
        <f t="shared" si="2"/>
        <v>0</v>
      </c>
    </row>
    <row r="37" s="186" customFormat="true" ht="20.1" customHeight="true" spans="1:9">
      <c r="A37" s="332">
        <v>20205</v>
      </c>
      <c r="B37" s="332" t="s">
        <v>439</v>
      </c>
      <c r="C37" s="333">
        <f t="shared" ref="C37:C41" si="3">D37+E37+F37+G37+H37+I37</f>
        <v>0</v>
      </c>
      <c r="D37" s="333"/>
      <c r="E37" s="333"/>
      <c r="F37" s="333"/>
      <c r="G37" s="333"/>
      <c r="H37" s="333"/>
      <c r="I37" s="333"/>
    </row>
    <row r="38" s="186" customFormat="true" ht="20.1" customHeight="true" spans="1:9">
      <c r="A38" s="332">
        <v>20299</v>
      </c>
      <c r="B38" s="332" t="s">
        <v>441</v>
      </c>
      <c r="C38" s="333">
        <f t="shared" si="3"/>
        <v>0</v>
      </c>
      <c r="D38" s="333"/>
      <c r="E38" s="333"/>
      <c r="F38" s="333"/>
      <c r="G38" s="333"/>
      <c r="H38" s="333"/>
      <c r="I38" s="333"/>
    </row>
    <row r="39" s="188" customFormat="true" ht="20.1" customHeight="true" spans="1:9">
      <c r="A39" s="331">
        <v>203</v>
      </c>
      <c r="B39" s="238" t="s">
        <v>1347</v>
      </c>
      <c r="C39" s="231">
        <f t="shared" ref="C39:I39" si="4">SUM(C40:C41)</f>
        <v>183</v>
      </c>
      <c r="D39" s="231">
        <f t="shared" si="4"/>
        <v>0</v>
      </c>
      <c r="E39" s="231">
        <f t="shared" si="4"/>
        <v>183</v>
      </c>
      <c r="F39" s="231">
        <f t="shared" si="4"/>
        <v>0</v>
      </c>
      <c r="G39" s="231">
        <f t="shared" si="4"/>
        <v>0</v>
      </c>
      <c r="H39" s="231">
        <f t="shared" si="4"/>
        <v>0</v>
      </c>
      <c r="I39" s="231">
        <f t="shared" si="4"/>
        <v>0</v>
      </c>
    </row>
    <row r="40" s="186" customFormat="true" ht="20.1" customHeight="true" spans="1:9">
      <c r="A40" s="202">
        <v>20306</v>
      </c>
      <c r="B40" s="334" t="s">
        <v>443</v>
      </c>
      <c r="C40" s="333">
        <f t="shared" si="3"/>
        <v>183</v>
      </c>
      <c r="D40" s="333"/>
      <c r="E40" s="333">
        <v>183</v>
      </c>
      <c r="F40" s="333"/>
      <c r="G40" s="333"/>
      <c r="H40" s="333"/>
      <c r="I40" s="333"/>
    </row>
    <row r="41" s="186" customFormat="true" ht="20.1" customHeight="true" spans="1:9">
      <c r="A41" s="202">
        <v>20399</v>
      </c>
      <c r="B41" s="334" t="s">
        <v>452</v>
      </c>
      <c r="C41" s="333">
        <f t="shared" si="3"/>
        <v>0</v>
      </c>
      <c r="D41" s="333"/>
      <c r="E41" s="333"/>
      <c r="F41" s="333"/>
      <c r="G41" s="333"/>
      <c r="H41" s="333"/>
      <c r="I41" s="333"/>
    </row>
    <row r="42" s="188" customFormat="true" ht="20.1" customHeight="true" spans="1:9">
      <c r="A42" s="335">
        <v>204</v>
      </c>
      <c r="B42" s="238" t="s">
        <v>1348</v>
      </c>
      <c r="C42" s="231">
        <f t="shared" ref="C42:I42" si="5">SUM(C43:C53)</f>
        <v>32583</v>
      </c>
      <c r="D42" s="231">
        <f t="shared" si="5"/>
        <v>17104</v>
      </c>
      <c r="E42" s="231">
        <f t="shared" si="5"/>
        <v>6710</v>
      </c>
      <c r="F42" s="231">
        <f t="shared" si="5"/>
        <v>8769</v>
      </c>
      <c r="G42" s="231">
        <f t="shared" si="5"/>
        <v>0</v>
      </c>
      <c r="H42" s="231">
        <f t="shared" si="5"/>
        <v>0</v>
      </c>
      <c r="I42" s="231">
        <f t="shared" si="5"/>
        <v>0</v>
      </c>
    </row>
    <row r="43" s="186" customFormat="true" ht="20.1" customHeight="true" spans="1:9">
      <c r="A43" s="332">
        <v>20401</v>
      </c>
      <c r="B43" s="332" t="s">
        <v>453</v>
      </c>
      <c r="C43" s="333">
        <f t="shared" ref="C43:C53" si="6">D43+E43+F43+G43+H43+I43</f>
        <v>0</v>
      </c>
      <c r="D43" s="333">
        <v>0</v>
      </c>
      <c r="E43" s="333">
        <v>0</v>
      </c>
      <c r="F43" s="333">
        <v>0</v>
      </c>
      <c r="G43" s="333"/>
      <c r="H43" s="333"/>
      <c r="I43" s="333"/>
    </row>
    <row r="44" s="186" customFormat="true" ht="20.1" customHeight="true" spans="1:9">
      <c r="A44" s="332">
        <v>20402</v>
      </c>
      <c r="B44" s="334" t="s">
        <v>456</v>
      </c>
      <c r="C44" s="333">
        <f t="shared" si="6"/>
        <v>30256</v>
      </c>
      <c r="D44" s="333">
        <v>16262</v>
      </c>
      <c r="E44" s="333">
        <v>6474</v>
      </c>
      <c r="F44" s="333">
        <v>7520</v>
      </c>
      <c r="G44" s="333"/>
      <c r="H44" s="333"/>
      <c r="I44" s="333"/>
    </row>
    <row r="45" s="186" customFormat="true" ht="20.1" customHeight="true" spans="1:9">
      <c r="A45" s="332">
        <v>20403</v>
      </c>
      <c r="B45" s="332" t="s">
        <v>464</v>
      </c>
      <c r="C45" s="333">
        <f t="shared" si="6"/>
        <v>0</v>
      </c>
      <c r="D45" s="333">
        <v>0</v>
      </c>
      <c r="E45" s="333">
        <v>0</v>
      </c>
      <c r="F45" s="333">
        <v>0</v>
      </c>
      <c r="G45" s="333"/>
      <c r="H45" s="333"/>
      <c r="I45" s="333"/>
    </row>
    <row r="46" s="186" customFormat="true" ht="20.1" customHeight="true" spans="1:9">
      <c r="A46" s="332">
        <v>20404</v>
      </c>
      <c r="B46" s="332" t="s">
        <v>467</v>
      </c>
      <c r="C46" s="333">
        <f t="shared" si="6"/>
        <v>914</v>
      </c>
      <c r="D46" s="333">
        <v>0</v>
      </c>
      <c r="E46" s="333">
        <v>0</v>
      </c>
      <c r="F46" s="333">
        <v>914</v>
      </c>
      <c r="G46" s="333"/>
      <c r="H46" s="333"/>
      <c r="I46" s="333"/>
    </row>
    <row r="47" s="186" customFormat="true" ht="20.1" customHeight="true" spans="1:9">
      <c r="A47" s="332">
        <v>20405</v>
      </c>
      <c r="B47" s="204" t="s">
        <v>471</v>
      </c>
      <c r="C47" s="333">
        <f t="shared" si="6"/>
        <v>0</v>
      </c>
      <c r="D47" s="333">
        <v>0</v>
      </c>
      <c r="E47" s="333">
        <v>0</v>
      </c>
      <c r="F47" s="333">
        <v>0</v>
      </c>
      <c r="G47" s="333"/>
      <c r="H47" s="333"/>
      <c r="I47" s="333"/>
    </row>
    <row r="48" s="186" customFormat="true" ht="20.1" customHeight="true" spans="1:9">
      <c r="A48" s="332">
        <v>20406</v>
      </c>
      <c r="B48" s="332" t="s">
        <v>476</v>
      </c>
      <c r="C48" s="333">
        <f t="shared" si="6"/>
        <v>971</v>
      </c>
      <c r="D48" s="333">
        <v>469</v>
      </c>
      <c r="E48" s="333">
        <v>236</v>
      </c>
      <c r="F48" s="333">
        <v>266</v>
      </c>
      <c r="G48" s="333"/>
      <c r="H48" s="333"/>
      <c r="I48" s="333"/>
    </row>
    <row r="49" s="186" customFormat="true" ht="20.1" customHeight="true" spans="1:9">
      <c r="A49" s="332">
        <v>20407</v>
      </c>
      <c r="B49" s="332" t="s">
        <v>486</v>
      </c>
      <c r="C49" s="333">
        <f t="shared" si="6"/>
        <v>0</v>
      </c>
      <c r="D49" s="333">
        <v>0</v>
      </c>
      <c r="E49" s="333">
        <v>0</v>
      </c>
      <c r="F49" s="333">
        <v>0</v>
      </c>
      <c r="G49" s="333"/>
      <c r="H49" s="333"/>
      <c r="I49" s="333"/>
    </row>
    <row r="50" s="186" customFormat="true" ht="20.1" customHeight="true" spans="1:9">
      <c r="A50" s="332">
        <v>20408</v>
      </c>
      <c r="B50" s="334" t="s">
        <v>491</v>
      </c>
      <c r="C50" s="333">
        <f t="shared" si="6"/>
        <v>0</v>
      </c>
      <c r="D50" s="333">
        <v>0</v>
      </c>
      <c r="E50" s="333">
        <v>0</v>
      </c>
      <c r="F50" s="333">
        <v>0</v>
      </c>
      <c r="G50" s="333"/>
      <c r="H50" s="333"/>
      <c r="I50" s="333"/>
    </row>
    <row r="51" s="186" customFormat="true" ht="20.1" customHeight="true" spans="1:9">
      <c r="A51" s="332">
        <v>20409</v>
      </c>
      <c r="B51" s="204" t="s">
        <v>496</v>
      </c>
      <c r="C51" s="333">
        <f t="shared" si="6"/>
        <v>0</v>
      </c>
      <c r="D51" s="333">
        <v>0</v>
      </c>
      <c r="E51" s="333">
        <v>0</v>
      </c>
      <c r="F51" s="333">
        <v>0</v>
      </c>
      <c r="G51" s="333"/>
      <c r="H51" s="333"/>
      <c r="I51" s="333"/>
    </row>
    <row r="52" s="186" customFormat="true" ht="20.1" customHeight="true" spans="1:9">
      <c r="A52" s="332">
        <v>20410</v>
      </c>
      <c r="B52" s="332" t="s">
        <v>500</v>
      </c>
      <c r="C52" s="333">
        <f t="shared" si="6"/>
        <v>0</v>
      </c>
      <c r="D52" s="333"/>
      <c r="E52" s="333">
        <v>0</v>
      </c>
      <c r="F52" s="333">
        <v>0</v>
      </c>
      <c r="G52" s="333"/>
      <c r="H52" s="333"/>
      <c r="I52" s="333"/>
    </row>
    <row r="53" s="186" customFormat="true" ht="20.1" customHeight="true" spans="1:9">
      <c r="A53" s="332">
        <v>20499</v>
      </c>
      <c r="B53" s="332" t="s">
        <v>503</v>
      </c>
      <c r="C53" s="333">
        <f t="shared" si="6"/>
        <v>442</v>
      </c>
      <c r="D53" s="333">
        <v>373</v>
      </c>
      <c r="E53" s="333">
        <v>0</v>
      </c>
      <c r="F53" s="333">
        <v>69</v>
      </c>
      <c r="G53" s="333"/>
      <c r="H53" s="333"/>
      <c r="I53" s="333"/>
    </row>
    <row r="54" s="188" customFormat="true" ht="19.5" customHeight="true" spans="1:11">
      <c r="A54" s="335">
        <v>205</v>
      </c>
      <c r="B54" s="238" t="s">
        <v>1349</v>
      </c>
      <c r="C54" s="231">
        <f t="shared" ref="C54:I54" si="7">SUM(C55:C64)</f>
        <v>57598</v>
      </c>
      <c r="D54" s="231">
        <f t="shared" si="7"/>
        <v>32290</v>
      </c>
      <c r="E54" s="231">
        <f t="shared" si="7"/>
        <v>18477</v>
      </c>
      <c r="F54" s="231">
        <f t="shared" si="7"/>
        <v>6831</v>
      </c>
      <c r="G54" s="231">
        <f t="shared" si="7"/>
        <v>0</v>
      </c>
      <c r="H54" s="231">
        <f t="shared" si="7"/>
        <v>0</v>
      </c>
      <c r="I54" s="231">
        <f t="shared" si="7"/>
        <v>0</v>
      </c>
      <c r="K54" s="188">
        <v>18547</v>
      </c>
    </row>
    <row r="55" s="186" customFormat="true" ht="20.1" customHeight="true" spans="1:11">
      <c r="A55" s="332">
        <v>20501</v>
      </c>
      <c r="B55" s="334" t="s">
        <v>508</v>
      </c>
      <c r="C55" s="333">
        <f t="shared" ref="C55:C64" si="8">D55+E55+F55+G55+H55+I55</f>
        <v>807</v>
      </c>
      <c r="D55" s="333">
        <v>724</v>
      </c>
      <c r="E55" s="333">
        <v>39</v>
      </c>
      <c r="F55" s="333">
        <v>44</v>
      </c>
      <c r="G55" s="333"/>
      <c r="H55" s="333"/>
      <c r="I55" s="333"/>
      <c r="K55" s="186">
        <f>E54-K54</f>
        <v>-70</v>
      </c>
    </row>
    <row r="56" s="186" customFormat="true" ht="20.1" customHeight="true" spans="1:9">
      <c r="A56" s="332">
        <v>20502</v>
      </c>
      <c r="B56" s="332" t="s">
        <v>511</v>
      </c>
      <c r="C56" s="333">
        <f t="shared" si="8"/>
        <v>27141</v>
      </c>
      <c r="D56" s="333">
        <v>22605</v>
      </c>
      <c r="E56" s="333">
        <v>708</v>
      </c>
      <c r="F56" s="333">
        <v>3828</v>
      </c>
      <c r="G56" s="333"/>
      <c r="H56" s="333"/>
      <c r="I56" s="333"/>
    </row>
    <row r="57" s="186" customFormat="true" ht="20.1" customHeight="true" spans="1:9">
      <c r="A57" s="332">
        <v>20503</v>
      </c>
      <c r="B57" s="332" t="s">
        <v>519</v>
      </c>
      <c r="C57" s="333">
        <f t="shared" si="8"/>
        <v>6396</v>
      </c>
      <c r="D57" s="333">
        <v>3587</v>
      </c>
      <c r="E57" s="333">
        <v>0</v>
      </c>
      <c r="F57" s="333">
        <v>2809</v>
      </c>
      <c r="G57" s="333"/>
      <c r="H57" s="333"/>
      <c r="I57" s="333"/>
    </row>
    <row r="58" s="186" customFormat="true" ht="20.1" customHeight="true" spans="1:9">
      <c r="A58" s="332">
        <v>20504</v>
      </c>
      <c r="B58" s="204" t="s">
        <v>525</v>
      </c>
      <c r="C58" s="333">
        <f t="shared" si="8"/>
        <v>0</v>
      </c>
      <c r="D58" s="333">
        <v>0</v>
      </c>
      <c r="E58" s="333">
        <v>0</v>
      </c>
      <c r="F58" s="333">
        <v>0</v>
      </c>
      <c r="G58" s="333"/>
      <c r="H58" s="333"/>
      <c r="I58" s="333"/>
    </row>
    <row r="59" s="186" customFormat="true" ht="20.1" customHeight="true" spans="1:9">
      <c r="A59" s="332">
        <v>20505</v>
      </c>
      <c r="B59" s="334" t="s">
        <v>531</v>
      </c>
      <c r="C59" s="333">
        <f t="shared" si="8"/>
        <v>0</v>
      </c>
      <c r="D59" s="333">
        <v>0</v>
      </c>
      <c r="E59" s="333">
        <v>0</v>
      </c>
      <c r="F59" s="333">
        <v>0</v>
      </c>
      <c r="G59" s="333"/>
      <c r="H59" s="333"/>
      <c r="I59" s="333"/>
    </row>
    <row r="60" s="186" customFormat="true" ht="20.1" customHeight="true" spans="1:9">
      <c r="A60" s="332">
        <v>20506</v>
      </c>
      <c r="B60" s="334" t="s">
        <v>535</v>
      </c>
      <c r="C60" s="333">
        <f t="shared" si="8"/>
        <v>0</v>
      </c>
      <c r="D60" s="333">
        <v>0</v>
      </c>
      <c r="E60" s="333">
        <v>0</v>
      </c>
      <c r="F60" s="333">
        <v>0</v>
      </c>
      <c r="G60" s="333"/>
      <c r="H60" s="333"/>
      <c r="I60" s="333"/>
    </row>
    <row r="61" s="186" customFormat="true" ht="20.1" customHeight="true" spans="1:9">
      <c r="A61" s="332">
        <v>20507</v>
      </c>
      <c r="B61" s="332" t="s">
        <v>539</v>
      </c>
      <c r="C61" s="333">
        <f t="shared" si="8"/>
        <v>2311</v>
      </c>
      <c r="D61" s="333">
        <v>2223</v>
      </c>
      <c r="E61" s="333">
        <v>0</v>
      </c>
      <c r="F61" s="333">
        <v>88</v>
      </c>
      <c r="G61" s="333"/>
      <c r="H61" s="333"/>
      <c r="I61" s="333"/>
    </row>
    <row r="62" s="186" customFormat="true" ht="20.1" customHeight="true" spans="1:9">
      <c r="A62" s="332">
        <v>20508</v>
      </c>
      <c r="B62" s="334" t="s">
        <v>543</v>
      </c>
      <c r="C62" s="333">
        <f t="shared" si="8"/>
        <v>925</v>
      </c>
      <c r="D62" s="333">
        <v>883</v>
      </c>
      <c r="E62" s="333">
        <v>0</v>
      </c>
      <c r="F62" s="333">
        <v>42</v>
      </c>
      <c r="G62" s="333"/>
      <c r="H62" s="333"/>
      <c r="I62" s="333"/>
    </row>
    <row r="63" s="186" customFormat="true" ht="20.1" customHeight="true" spans="1:9">
      <c r="A63" s="332">
        <v>20509</v>
      </c>
      <c r="B63" s="332" t="s">
        <v>549</v>
      </c>
      <c r="C63" s="333">
        <f t="shared" si="8"/>
        <v>809</v>
      </c>
      <c r="D63" s="333">
        <v>809</v>
      </c>
      <c r="E63" s="333">
        <v>0</v>
      </c>
      <c r="F63" s="333">
        <v>0</v>
      </c>
      <c r="G63" s="333"/>
      <c r="H63" s="333"/>
      <c r="I63" s="333"/>
    </row>
    <row r="64" s="186" customFormat="true" ht="20.1" customHeight="true" spans="1:9">
      <c r="A64" s="332">
        <v>20599</v>
      </c>
      <c r="B64" s="332" t="s">
        <v>557</v>
      </c>
      <c r="C64" s="333">
        <f t="shared" si="8"/>
        <v>19209</v>
      </c>
      <c r="D64" s="333">
        <f>806+556+27+70</f>
        <v>1459</v>
      </c>
      <c r="E64" s="333">
        <f>18382-27-555-70</f>
        <v>17730</v>
      </c>
      <c r="F64" s="333">
        <v>20</v>
      </c>
      <c r="G64" s="333"/>
      <c r="H64" s="333"/>
      <c r="I64" s="333"/>
    </row>
    <row r="65" s="188" customFormat="true" ht="20.1" customHeight="true" spans="1:9">
      <c r="A65" s="335">
        <v>206</v>
      </c>
      <c r="B65" s="238" t="s">
        <v>1350</v>
      </c>
      <c r="C65" s="231">
        <f t="shared" ref="C65:I65" si="9">SUM(C66:C75)</f>
        <v>2303</v>
      </c>
      <c r="D65" s="231">
        <f t="shared" si="9"/>
        <v>1481</v>
      </c>
      <c r="E65" s="231">
        <f t="shared" si="9"/>
        <v>620</v>
      </c>
      <c r="F65" s="231">
        <f t="shared" si="9"/>
        <v>202</v>
      </c>
      <c r="G65" s="231">
        <f t="shared" si="9"/>
        <v>0</v>
      </c>
      <c r="H65" s="231">
        <f t="shared" si="9"/>
        <v>0</v>
      </c>
      <c r="I65" s="231">
        <f t="shared" si="9"/>
        <v>0</v>
      </c>
    </row>
    <row r="66" s="186" customFormat="true" ht="20.1" customHeight="true" spans="1:9">
      <c r="A66" s="332">
        <v>20601</v>
      </c>
      <c r="B66" s="334" t="s">
        <v>560</v>
      </c>
      <c r="C66" s="333">
        <f t="shared" ref="C66:C75" si="10">D66+E66+F66+G66+H66+I66</f>
        <v>257</v>
      </c>
      <c r="D66" s="333">
        <v>257</v>
      </c>
      <c r="E66" s="333">
        <v>0</v>
      </c>
      <c r="F66" s="333">
        <v>0</v>
      </c>
      <c r="G66" s="333"/>
      <c r="H66" s="333"/>
      <c r="I66" s="333"/>
    </row>
    <row r="67" s="186" customFormat="true" ht="20.1" customHeight="true" spans="1:9">
      <c r="A67" s="332">
        <v>20602</v>
      </c>
      <c r="B67" s="332" t="s">
        <v>562</v>
      </c>
      <c r="C67" s="333">
        <f t="shared" si="10"/>
        <v>28</v>
      </c>
      <c r="D67" s="333">
        <v>0</v>
      </c>
      <c r="E67" s="333">
        <v>18</v>
      </c>
      <c r="F67" s="333">
        <v>10</v>
      </c>
      <c r="G67" s="333"/>
      <c r="H67" s="333"/>
      <c r="I67" s="333"/>
    </row>
    <row r="68" s="186" customFormat="true" ht="20.1" customHeight="true" spans="1:9">
      <c r="A68" s="332">
        <v>20603</v>
      </c>
      <c r="B68" s="334" t="s">
        <v>571</v>
      </c>
      <c r="C68" s="333">
        <f t="shared" si="10"/>
        <v>0</v>
      </c>
      <c r="D68" s="333">
        <v>0</v>
      </c>
      <c r="E68" s="333">
        <v>0</v>
      </c>
      <c r="F68" s="333">
        <v>0</v>
      </c>
      <c r="G68" s="333"/>
      <c r="H68" s="333"/>
      <c r="I68" s="333"/>
    </row>
    <row r="69" s="186" customFormat="true" ht="20.1" customHeight="true" spans="1:9">
      <c r="A69" s="332">
        <v>20604</v>
      </c>
      <c r="B69" s="334" t="s">
        <v>576</v>
      </c>
      <c r="C69" s="333">
        <f t="shared" si="10"/>
        <v>1460</v>
      </c>
      <c r="D69" s="333">
        <v>970</v>
      </c>
      <c r="E69" s="333">
        <v>306</v>
      </c>
      <c r="F69" s="333">
        <v>184</v>
      </c>
      <c r="G69" s="333"/>
      <c r="H69" s="333"/>
      <c r="I69" s="333"/>
    </row>
    <row r="70" s="186" customFormat="true" ht="20.1" customHeight="true" spans="1:9">
      <c r="A70" s="332">
        <v>20605</v>
      </c>
      <c r="B70" s="334" t="s">
        <v>581</v>
      </c>
      <c r="C70" s="333">
        <f t="shared" si="10"/>
        <v>0</v>
      </c>
      <c r="D70" s="333">
        <v>0</v>
      </c>
      <c r="E70" s="333">
        <v>0</v>
      </c>
      <c r="F70" s="333">
        <v>0</v>
      </c>
      <c r="G70" s="333"/>
      <c r="H70" s="333"/>
      <c r="I70" s="333"/>
    </row>
    <row r="71" s="186" customFormat="true" ht="20.1" customHeight="true" spans="1:9">
      <c r="A71" s="332">
        <v>20606</v>
      </c>
      <c r="B71" s="334" t="s">
        <v>585</v>
      </c>
      <c r="C71" s="333">
        <f t="shared" si="10"/>
        <v>0</v>
      </c>
      <c r="D71" s="333">
        <v>0</v>
      </c>
      <c r="E71" s="333">
        <v>0</v>
      </c>
      <c r="F71" s="333">
        <v>0</v>
      </c>
      <c r="G71" s="333"/>
      <c r="H71" s="333"/>
      <c r="I71" s="333"/>
    </row>
    <row r="72" s="186" customFormat="true" ht="20.1" customHeight="true" spans="1:9">
      <c r="A72" s="332">
        <v>20607</v>
      </c>
      <c r="B72" s="332" t="s">
        <v>590</v>
      </c>
      <c r="C72" s="333">
        <f t="shared" si="10"/>
        <v>287</v>
      </c>
      <c r="D72" s="333">
        <v>254</v>
      </c>
      <c r="E72" s="333">
        <v>25</v>
      </c>
      <c r="F72" s="333">
        <v>8</v>
      </c>
      <c r="G72" s="333"/>
      <c r="H72" s="333"/>
      <c r="I72" s="333"/>
    </row>
    <row r="73" s="186" customFormat="true" ht="20.1" customHeight="true" spans="1:9">
      <c r="A73" s="332">
        <v>20608</v>
      </c>
      <c r="B73" s="332" t="s">
        <v>597</v>
      </c>
      <c r="C73" s="333">
        <f t="shared" si="10"/>
        <v>0</v>
      </c>
      <c r="D73" s="333">
        <v>0</v>
      </c>
      <c r="E73" s="333">
        <v>0</v>
      </c>
      <c r="F73" s="333">
        <v>0</v>
      </c>
      <c r="G73" s="333"/>
      <c r="H73" s="333"/>
      <c r="I73" s="333"/>
    </row>
    <row r="74" s="186" customFormat="true" ht="20.1" customHeight="true" spans="1:9">
      <c r="A74" s="332">
        <v>20609</v>
      </c>
      <c r="B74" s="204" t="s">
        <v>601</v>
      </c>
      <c r="C74" s="333">
        <f t="shared" si="10"/>
        <v>20</v>
      </c>
      <c r="D74" s="333">
        <v>0</v>
      </c>
      <c r="E74" s="333">
        <v>20</v>
      </c>
      <c r="F74" s="333">
        <v>0</v>
      </c>
      <c r="G74" s="333"/>
      <c r="H74" s="333"/>
      <c r="I74" s="333"/>
    </row>
    <row r="75" s="186" customFormat="true" ht="20.1" customHeight="true" spans="1:9">
      <c r="A75" s="332">
        <v>20699</v>
      </c>
      <c r="B75" s="332" t="s">
        <v>605</v>
      </c>
      <c r="C75" s="333">
        <f t="shared" si="10"/>
        <v>251</v>
      </c>
      <c r="D75" s="333">
        <v>0</v>
      </c>
      <c r="E75" s="333">
        <v>251</v>
      </c>
      <c r="F75" s="333">
        <v>0</v>
      </c>
      <c r="G75" s="333"/>
      <c r="H75" s="333"/>
      <c r="I75" s="333"/>
    </row>
    <row r="76" s="188" customFormat="true" ht="20.1" customHeight="true" spans="1:9">
      <c r="A76" s="335">
        <v>207</v>
      </c>
      <c r="B76" s="238" t="s">
        <v>1351</v>
      </c>
      <c r="C76" s="231">
        <f t="shared" ref="C76:I76" si="11">SUM(C77:C82)</f>
        <v>8776</v>
      </c>
      <c r="D76" s="231">
        <f t="shared" si="11"/>
        <v>4234</v>
      </c>
      <c r="E76" s="231">
        <f t="shared" si="11"/>
        <v>1151</v>
      </c>
      <c r="F76" s="231">
        <f t="shared" si="11"/>
        <v>3391</v>
      </c>
      <c r="G76" s="231">
        <f t="shared" si="11"/>
        <v>0</v>
      </c>
      <c r="H76" s="231">
        <f t="shared" si="11"/>
        <v>0</v>
      </c>
      <c r="I76" s="231">
        <f t="shared" si="11"/>
        <v>0</v>
      </c>
    </row>
    <row r="77" s="186" customFormat="true" ht="20.1" customHeight="true" spans="1:9">
      <c r="A77" s="332">
        <v>20701</v>
      </c>
      <c r="B77" s="204" t="s">
        <v>612</v>
      </c>
      <c r="C77" s="333">
        <f t="shared" ref="C77:C82" si="12">D77+E77+F77+G77+H77+I77</f>
        <v>3301</v>
      </c>
      <c r="D77" s="333">
        <v>2128</v>
      </c>
      <c r="E77" s="333">
        <v>250</v>
      </c>
      <c r="F77" s="333">
        <v>923</v>
      </c>
      <c r="G77" s="333"/>
      <c r="H77" s="333"/>
      <c r="I77" s="333"/>
    </row>
    <row r="78" s="186" customFormat="true" ht="20.1" customHeight="true" spans="1:9">
      <c r="A78" s="332">
        <v>20702</v>
      </c>
      <c r="B78" s="204" t="s">
        <v>627</v>
      </c>
      <c r="C78" s="333">
        <f t="shared" si="12"/>
        <v>502</v>
      </c>
      <c r="D78" s="333">
        <v>3</v>
      </c>
      <c r="E78" s="333">
        <v>195</v>
      </c>
      <c r="F78" s="333">
        <v>304</v>
      </c>
      <c r="G78" s="333"/>
      <c r="H78" s="333"/>
      <c r="I78" s="333"/>
    </row>
    <row r="79" s="186" customFormat="true" ht="20.1" customHeight="true" spans="1:9">
      <c r="A79" s="332">
        <v>20703</v>
      </c>
      <c r="B79" s="204" t="s">
        <v>633</v>
      </c>
      <c r="C79" s="333">
        <f t="shared" si="12"/>
        <v>99</v>
      </c>
      <c r="D79" s="333">
        <v>99</v>
      </c>
      <c r="E79" s="333">
        <v>0</v>
      </c>
      <c r="F79" s="333">
        <v>0</v>
      </c>
      <c r="G79" s="333"/>
      <c r="H79" s="333"/>
      <c r="I79" s="333"/>
    </row>
    <row r="80" s="186" customFormat="true" ht="20.1" customHeight="true" spans="1:9">
      <c r="A80" s="332">
        <v>20706</v>
      </c>
      <c r="B80" s="204" t="s">
        <v>641</v>
      </c>
      <c r="C80" s="333">
        <f t="shared" si="12"/>
        <v>208</v>
      </c>
      <c r="D80" s="333">
        <v>207</v>
      </c>
      <c r="E80" s="333">
        <v>0</v>
      </c>
      <c r="F80" s="333">
        <v>1</v>
      </c>
      <c r="G80" s="333"/>
      <c r="H80" s="333"/>
      <c r="I80" s="333"/>
    </row>
    <row r="81" s="186" customFormat="true" ht="20.1" customHeight="true" spans="1:9">
      <c r="A81" s="332">
        <v>20708</v>
      </c>
      <c r="B81" s="204" t="s">
        <v>647</v>
      </c>
      <c r="C81" s="333">
        <f t="shared" si="12"/>
        <v>4062</v>
      </c>
      <c r="D81" s="333">
        <v>1797</v>
      </c>
      <c r="E81" s="333">
        <f>170</f>
        <v>170</v>
      </c>
      <c r="F81" s="333">
        <v>2095</v>
      </c>
      <c r="G81" s="333"/>
      <c r="H81" s="333"/>
      <c r="I81" s="333"/>
    </row>
    <row r="82" s="186" customFormat="true" ht="20.1" customHeight="true" spans="1:9">
      <c r="A82" s="332">
        <v>20799</v>
      </c>
      <c r="B82" s="204" t="s">
        <v>653</v>
      </c>
      <c r="C82" s="333">
        <f t="shared" si="12"/>
        <v>604</v>
      </c>
      <c r="D82" s="333">
        <v>0</v>
      </c>
      <c r="E82" s="333">
        <v>536</v>
      </c>
      <c r="F82" s="333">
        <v>68</v>
      </c>
      <c r="G82" s="333"/>
      <c r="H82" s="333"/>
      <c r="I82" s="333"/>
    </row>
    <row r="83" s="188" customFormat="true" ht="20.1" customHeight="true" spans="1:9">
      <c r="A83" s="335">
        <v>208</v>
      </c>
      <c r="B83" s="238" t="s">
        <v>1352</v>
      </c>
      <c r="C83" s="231">
        <f t="shared" ref="C83:I83" si="13">SUM(C84:C104)</f>
        <v>53023</v>
      </c>
      <c r="D83" s="231">
        <f t="shared" si="13"/>
        <v>42831</v>
      </c>
      <c r="E83" s="231">
        <f t="shared" si="13"/>
        <v>9028</v>
      </c>
      <c r="F83" s="231">
        <f t="shared" si="13"/>
        <v>1164</v>
      </c>
      <c r="G83" s="231">
        <f t="shared" si="13"/>
        <v>0</v>
      </c>
      <c r="H83" s="231">
        <f t="shared" si="13"/>
        <v>0</v>
      </c>
      <c r="I83" s="231">
        <f t="shared" si="13"/>
        <v>0</v>
      </c>
    </row>
    <row r="84" s="186" customFormat="true" ht="20.1" customHeight="true" spans="1:9">
      <c r="A84" s="332">
        <v>20801</v>
      </c>
      <c r="B84" s="204" t="s">
        <v>657</v>
      </c>
      <c r="C84" s="333">
        <f t="shared" ref="C84:C104" si="14">D84+E84+F84+G84+H84+I84</f>
        <v>2030</v>
      </c>
      <c r="D84" s="333">
        <v>1669</v>
      </c>
      <c r="E84" s="333">
        <v>0</v>
      </c>
      <c r="F84" s="333">
        <v>361</v>
      </c>
      <c r="G84" s="333"/>
      <c r="H84" s="333"/>
      <c r="I84" s="333"/>
    </row>
    <row r="85" s="186" customFormat="true" ht="20.1" customHeight="true" spans="1:9">
      <c r="A85" s="332">
        <v>20802</v>
      </c>
      <c r="B85" s="204" t="s">
        <v>671</v>
      </c>
      <c r="C85" s="333">
        <f t="shared" si="14"/>
        <v>391</v>
      </c>
      <c r="D85" s="333">
        <v>385</v>
      </c>
      <c r="E85" s="333">
        <v>0</v>
      </c>
      <c r="F85" s="333">
        <v>6</v>
      </c>
      <c r="G85" s="333"/>
      <c r="H85" s="333"/>
      <c r="I85" s="333"/>
    </row>
    <row r="86" s="186" customFormat="true" ht="20.1" customHeight="true" spans="1:9">
      <c r="A86" s="332">
        <v>20804</v>
      </c>
      <c r="B86" s="204" t="s">
        <v>676</v>
      </c>
      <c r="C86" s="333">
        <f t="shared" si="14"/>
        <v>0</v>
      </c>
      <c r="D86" s="333">
        <v>0</v>
      </c>
      <c r="E86" s="333">
        <v>0</v>
      </c>
      <c r="F86" s="333">
        <v>0</v>
      </c>
      <c r="G86" s="333"/>
      <c r="H86" s="333"/>
      <c r="I86" s="333"/>
    </row>
    <row r="87" s="186" customFormat="true" ht="20.1" customHeight="true" spans="1:9">
      <c r="A87" s="332">
        <v>20805</v>
      </c>
      <c r="B87" s="204" t="s">
        <v>678</v>
      </c>
      <c r="C87" s="333">
        <f t="shared" si="14"/>
        <v>36437</v>
      </c>
      <c r="D87" s="333">
        <v>29776</v>
      </c>
      <c r="E87" s="333">
        <v>6285</v>
      </c>
      <c r="F87" s="333">
        <v>376</v>
      </c>
      <c r="G87" s="333"/>
      <c r="H87" s="333"/>
      <c r="I87" s="333"/>
    </row>
    <row r="88" s="186" customFormat="true" ht="20.1" customHeight="true" spans="1:9">
      <c r="A88" s="332">
        <v>20806</v>
      </c>
      <c r="B88" s="204" t="s">
        <v>688</v>
      </c>
      <c r="C88" s="333">
        <f t="shared" si="14"/>
        <v>0</v>
      </c>
      <c r="D88" s="333">
        <v>0</v>
      </c>
      <c r="E88" s="333">
        <v>0</v>
      </c>
      <c r="F88" s="333">
        <v>0</v>
      </c>
      <c r="G88" s="333"/>
      <c r="H88" s="333"/>
      <c r="I88" s="333"/>
    </row>
    <row r="89" s="186" customFormat="true" ht="20.1" customHeight="true" spans="1:9">
      <c r="A89" s="332">
        <v>20807</v>
      </c>
      <c r="B89" s="204" t="s">
        <v>692</v>
      </c>
      <c r="C89" s="333">
        <f t="shared" si="14"/>
        <v>5113</v>
      </c>
      <c r="D89" s="333">
        <v>3284</v>
      </c>
      <c r="E89" s="333">
        <v>1829</v>
      </c>
      <c r="F89" s="333">
        <v>0</v>
      </c>
      <c r="G89" s="333"/>
      <c r="H89" s="333"/>
      <c r="I89" s="333"/>
    </row>
    <row r="90" s="186" customFormat="true" ht="20.1" customHeight="true" spans="1:9">
      <c r="A90" s="332">
        <v>20808</v>
      </c>
      <c r="B90" s="204" t="s">
        <v>703</v>
      </c>
      <c r="C90" s="333">
        <f t="shared" si="14"/>
        <v>0</v>
      </c>
      <c r="D90" s="333">
        <v>0</v>
      </c>
      <c r="E90" s="333">
        <v>0</v>
      </c>
      <c r="F90" s="333">
        <v>0</v>
      </c>
      <c r="G90" s="333"/>
      <c r="H90" s="333"/>
      <c r="I90" s="333"/>
    </row>
    <row r="91" s="186" customFormat="true" ht="20.1" customHeight="true" spans="1:9">
      <c r="A91" s="332">
        <v>20809</v>
      </c>
      <c r="B91" s="204" t="s">
        <v>712</v>
      </c>
      <c r="C91" s="333">
        <f t="shared" si="14"/>
        <v>988</v>
      </c>
      <c r="D91" s="333">
        <v>120</v>
      </c>
      <c r="E91" s="333">
        <v>752</v>
      </c>
      <c r="F91" s="333">
        <v>116</v>
      </c>
      <c r="G91" s="333"/>
      <c r="H91" s="333"/>
      <c r="I91" s="333"/>
    </row>
    <row r="92" s="186" customFormat="true" ht="20.1" customHeight="true" spans="1:9">
      <c r="A92" s="332">
        <v>20810</v>
      </c>
      <c r="B92" s="204" t="s">
        <v>721</v>
      </c>
      <c r="C92" s="333">
        <f t="shared" si="14"/>
        <v>528</v>
      </c>
      <c r="D92" s="333">
        <v>514</v>
      </c>
      <c r="E92" s="333">
        <v>0</v>
      </c>
      <c r="F92" s="333">
        <v>14</v>
      </c>
      <c r="G92" s="333"/>
      <c r="H92" s="333"/>
      <c r="I92" s="333"/>
    </row>
    <row r="93" s="186" customFormat="true" ht="20.1" customHeight="true" spans="1:9">
      <c r="A93" s="332">
        <v>20811</v>
      </c>
      <c r="B93" s="204" t="s">
        <v>729</v>
      </c>
      <c r="C93" s="333">
        <f t="shared" si="14"/>
        <v>393</v>
      </c>
      <c r="D93" s="333">
        <v>317</v>
      </c>
      <c r="E93" s="333">
        <v>11</v>
      </c>
      <c r="F93" s="333">
        <v>65</v>
      </c>
      <c r="G93" s="333"/>
      <c r="H93" s="333"/>
      <c r="I93" s="333"/>
    </row>
    <row r="94" s="186" customFormat="true" ht="20.1" customHeight="true" spans="1:9">
      <c r="A94" s="332">
        <v>20816</v>
      </c>
      <c r="B94" s="204" t="s">
        <v>736</v>
      </c>
      <c r="C94" s="333">
        <f t="shared" si="14"/>
        <v>112</v>
      </c>
      <c r="D94" s="333">
        <v>112</v>
      </c>
      <c r="E94" s="333">
        <v>0</v>
      </c>
      <c r="F94" s="333">
        <v>0</v>
      </c>
      <c r="G94" s="333"/>
      <c r="H94" s="333"/>
      <c r="I94" s="333"/>
    </row>
    <row r="95" s="186" customFormat="true" ht="20.1" customHeight="true" spans="1:9">
      <c r="A95" s="332">
        <v>20819</v>
      </c>
      <c r="B95" s="204" t="s">
        <v>738</v>
      </c>
      <c r="C95" s="333">
        <f t="shared" si="14"/>
        <v>0</v>
      </c>
      <c r="D95" s="333">
        <v>0</v>
      </c>
      <c r="E95" s="333">
        <v>0</v>
      </c>
      <c r="F95" s="333">
        <v>0</v>
      </c>
      <c r="G95" s="333"/>
      <c r="H95" s="333"/>
      <c r="I95" s="333"/>
    </row>
    <row r="96" s="186" customFormat="true" ht="20.1" customHeight="true" spans="1:9">
      <c r="A96" s="332">
        <v>20820</v>
      </c>
      <c r="B96" s="204" t="s">
        <v>741</v>
      </c>
      <c r="C96" s="333">
        <f t="shared" si="14"/>
        <v>187</v>
      </c>
      <c r="D96" s="333">
        <v>177</v>
      </c>
      <c r="E96" s="333">
        <v>0</v>
      </c>
      <c r="F96" s="333">
        <v>10</v>
      </c>
      <c r="G96" s="333"/>
      <c r="H96" s="333"/>
      <c r="I96" s="333"/>
    </row>
    <row r="97" s="186" customFormat="true" ht="20.1" customHeight="true" spans="1:9">
      <c r="A97" s="332">
        <v>20821</v>
      </c>
      <c r="B97" s="204" t="s">
        <v>744</v>
      </c>
      <c r="C97" s="333">
        <f t="shared" si="14"/>
        <v>0</v>
      </c>
      <c r="D97" s="333">
        <v>0</v>
      </c>
      <c r="E97" s="333">
        <v>0</v>
      </c>
      <c r="F97" s="333">
        <v>0</v>
      </c>
      <c r="G97" s="333"/>
      <c r="H97" s="333"/>
      <c r="I97" s="333"/>
    </row>
    <row r="98" s="186" customFormat="true" ht="20.1" customHeight="true" spans="1:9">
      <c r="A98" s="332">
        <v>20824</v>
      </c>
      <c r="B98" s="204" t="s">
        <v>747</v>
      </c>
      <c r="C98" s="333">
        <f t="shared" si="14"/>
        <v>0</v>
      </c>
      <c r="D98" s="333">
        <v>0</v>
      </c>
      <c r="E98" s="333">
        <v>0</v>
      </c>
      <c r="F98" s="333">
        <v>0</v>
      </c>
      <c r="G98" s="333"/>
      <c r="H98" s="333"/>
      <c r="I98" s="333"/>
    </row>
    <row r="99" s="186" customFormat="true" ht="20.1" customHeight="true" spans="1:9">
      <c r="A99" s="332">
        <v>20825</v>
      </c>
      <c r="B99" s="204" t="s">
        <v>750</v>
      </c>
      <c r="C99" s="333">
        <f t="shared" si="14"/>
        <v>0</v>
      </c>
      <c r="D99" s="333">
        <v>0</v>
      </c>
      <c r="E99" s="333">
        <v>0</v>
      </c>
      <c r="F99" s="333">
        <v>0</v>
      </c>
      <c r="G99" s="333"/>
      <c r="H99" s="333"/>
      <c r="I99" s="333"/>
    </row>
    <row r="100" s="186" customFormat="true" ht="20.1" customHeight="true" spans="1:9">
      <c r="A100" s="332">
        <v>20826</v>
      </c>
      <c r="B100" s="204" t="s">
        <v>753</v>
      </c>
      <c r="C100" s="333">
        <f t="shared" si="14"/>
        <v>0</v>
      </c>
      <c r="D100" s="333">
        <v>0</v>
      </c>
      <c r="E100" s="333">
        <v>0</v>
      </c>
      <c r="F100" s="333">
        <v>0</v>
      </c>
      <c r="G100" s="333"/>
      <c r="H100" s="333"/>
      <c r="I100" s="333"/>
    </row>
    <row r="101" s="186" customFormat="true" ht="20.1" customHeight="true" spans="1:9">
      <c r="A101" s="332">
        <v>20827</v>
      </c>
      <c r="B101" s="204" t="s">
        <v>757</v>
      </c>
      <c r="C101" s="333">
        <f t="shared" si="14"/>
        <v>150</v>
      </c>
      <c r="D101" s="333">
        <v>150</v>
      </c>
      <c r="E101" s="333">
        <v>0</v>
      </c>
      <c r="F101" s="333">
        <v>0</v>
      </c>
      <c r="G101" s="333"/>
      <c r="H101" s="333"/>
      <c r="I101" s="333"/>
    </row>
    <row r="102" s="186" customFormat="true" ht="20.1" customHeight="true" spans="1:9">
      <c r="A102" s="332">
        <v>20828</v>
      </c>
      <c r="B102" s="202" t="s">
        <v>761</v>
      </c>
      <c r="C102" s="333">
        <f t="shared" si="14"/>
        <v>649</v>
      </c>
      <c r="D102" s="333">
        <v>627</v>
      </c>
      <c r="E102" s="333">
        <v>0</v>
      </c>
      <c r="F102" s="333">
        <v>22</v>
      </c>
      <c r="G102" s="333"/>
      <c r="H102" s="333"/>
      <c r="I102" s="333"/>
    </row>
    <row r="103" s="186" customFormat="true" ht="20.1" customHeight="true" spans="1:9">
      <c r="A103" s="332">
        <v>20830</v>
      </c>
      <c r="B103" s="204" t="s">
        <v>765</v>
      </c>
      <c r="C103" s="333">
        <f t="shared" si="14"/>
        <v>0</v>
      </c>
      <c r="D103" s="333">
        <v>0</v>
      </c>
      <c r="E103" s="333">
        <v>0</v>
      </c>
      <c r="F103" s="333">
        <v>0</v>
      </c>
      <c r="G103" s="333"/>
      <c r="H103" s="333"/>
      <c r="I103" s="333"/>
    </row>
    <row r="104" s="186" customFormat="true" ht="20.1" customHeight="true" spans="1:9">
      <c r="A104" s="332">
        <v>20899</v>
      </c>
      <c r="B104" s="204" t="s">
        <v>769</v>
      </c>
      <c r="C104" s="333">
        <f t="shared" si="14"/>
        <v>6045</v>
      </c>
      <c r="D104" s="333">
        <v>5700</v>
      </c>
      <c r="E104" s="333">
        <v>151</v>
      </c>
      <c r="F104" s="333">
        <v>194</v>
      </c>
      <c r="G104" s="333"/>
      <c r="H104" s="333"/>
      <c r="I104" s="333"/>
    </row>
    <row r="105" s="188" customFormat="true" ht="20.1" customHeight="true" spans="1:9">
      <c r="A105" s="335">
        <v>210</v>
      </c>
      <c r="B105" s="238" t="s">
        <v>1353</v>
      </c>
      <c r="C105" s="231">
        <f t="shared" ref="C105:I105" si="15">SUM(C106:C119)</f>
        <v>128597</v>
      </c>
      <c r="D105" s="231">
        <f t="shared" si="15"/>
        <v>19614</v>
      </c>
      <c r="E105" s="231">
        <f t="shared" si="15"/>
        <v>91039</v>
      </c>
      <c r="F105" s="231">
        <f t="shared" si="15"/>
        <v>17944</v>
      </c>
      <c r="G105" s="231">
        <f t="shared" si="15"/>
        <v>0</v>
      </c>
      <c r="H105" s="231">
        <f t="shared" si="15"/>
        <v>0</v>
      </c>
      <c r="I105" s="231">
        <f t="shared" si="15"/>
        <v>0</v>
      </c>
    </row>
    <row r="106" s="186" customFormat="true" ht="20.1" customHeight="true" spans="1:9">
      <c r="A106" s="337">
        <v>21001</v>
      </c>
      <c r="B106" s="204" t="s">
        <v>771</v>
      </c>
      <c r="C106" s="333">
        <f t="shared" ref="C106:C119" si="16">D106+E106+F106+G106+H106+I106</f>
        <v>325</v>
      </c>
      <c r="D106" s="333">
        <v>324</v>
      </c>
      <c r="E106" s="333">
        <v>0</v>
      </c>
      <c r="F106" s="333">
        <v>1</v>
      </c>
      <c r="G106" s="333"/>
      <c r="H106" s="333"/>
      <c r="I106" s="333"/>
    </row>
    <row r="107" s="186" customFormat="true" ht="20.1" customHeight="true" spans="1:9">
      <c r="A107" s="337">
        <v>21002</v>
      </c>
      <c r="B107" s="204" t="s">
        <v>773</v>
      </c>
      <c r="C107" s="333">
        <f t="shared" si="16"/>
        <v>8265</v>
      </c>
      <c r="D107" s="333">
        <v>7320</v>
      </c>
      <c r="E107" s="333">
        <v>524</v>
      </c>
      <c r="F107" s="333">
        <v>421</v>
      </c>
      <c r="G107" s="333"/>
      <c r="H107" s="333"/>
      <c r="I107" s="333"/>
    </row>
    <row r="108" s="186" customFormat="true" ht="20.1" customHeight="true" spans="1:9">
      <c r="A108" s="337">
        <v>21003</v>
      </c>
      <c r="B108" s="204" t="s">
        <v>788</v>
      </c>
      <c r="C108" s="333">
        <f t="shared" si="16"/>
        <v>53</v>
      </c>
      <c r="D108" s="333">
        <v>53</v>
      </c>
      <c r="E108" s="333">
        <v>0</v>
      </c>
      <c r="F108" s="333">
        <v>0</v>
      </c>
      <c r="G108" s="333"/>
      <c r="H108" s="333"/>
      <c r="I108" s="333"/>
    </row>
    <row r="109" s="186" customFormat="true" ht="20.1" customHeight="true" spans="1:9">
      <c r="A109" s="337">
        <v>21004</v>
      </c>
      <c r="B109" s="204" t="s">
        <v>792</v>
      </c>
      <c r="C109" s="333">
        <f t="shared" si="16"/>
        <v>3859</v>
      </c>
      <c r="D109" s="333">
        <v>3090</v>
      </c>
      <c r="E109" s="333">
        <v>123</v>
      </c>
      <c r="F109" s="333">
        <v>646</v>
      </c>
      <c r="G109" s="333"/>
      <c r="H109" s="333"/>
      <c r="I109" s="333"/>
    </row>
    <row r="110" s="186" customFormat="true" ht="20.1" customHeight="true" spans="1:9">
      <c r="A110" s="338">
        <v>21007</v>
      </c>
      <c r="B110" s="204" t="s">
        <v>805</v>
      </c>
      <c r="C110" s="333">
        <f t="shared" si="16"/>
        <v>176</v>
      </c>
      <c r="D110" s="333">
        <v>176</v>
      </c>
      <c r="E110" s="333">
        <v>0</v>
      </c>
      <c r="F110" s="333">
        <v>0</v>
      </c>
      <c r="G110" s="333"/>
      <c r="H110" s="333"/>
      <c r="I110" s="333"/>
    </row>
    <row r="111" s="186" customFormat="true" ht="20.1" customHeight="true" spans="1:9">
      <c r="A111" s="337">
        <v>21011</v>
      </c>
      <c r="B111" s="204" t="s">
        <v>809</v>
      </c>
      <c r="C111" s="333">
        <f t="shared" si="16"/>
        <v>5765</v>
      </c>
      <c r="D111" s="333">
        <v>5364</v>
      </c>
      <c r="E111" s="333">
        <v>0</v>
      </c>
      <c r="F111" s="333">
        <v>401</v>
      </c>
      <c r="G111" s="333"/>
      <c r="H111" s="333"/>
      <c r="I111" s="333"/>
    </row>
    <row r="112" s="186" customFormat="true" ht="20.1" customHeight="true" spans="1:9">
      <c r="A112" s="337">
        <v>21012</v>
      </c>
      <c r="B112" s="204" t="s">
        <v>814</v>
      </c>
      <c r="C112" s="333">
        <f t="shared" si="16"/>
        <v>74744</v>
      </c>
      <c r="D112" s="333">
        <v>0</v>
      </c>
      <c r="E112" s="333">
        <v>74744</v>
      </c>
      <c r="F112" s="333">
        <v>0</v>
      </c>
      <c r="G112" s="333"/>
      <c r="H112" s="333"/>
      <c r="I112" s="333"/>
    </row>
    <row r="113" s="186" customFormat="true" ht="20.1" customHeight="true" spans="1:9">
      <c r="A113" s="337">
        <v>21013</v>
      </c>
      <c r="B113" s="204" t="s">
        <v>819</v>
      </c>
      <c r="C113" s="333">
        <f t="shared" si="16"/>
        <v>20008</v>
      </c>
      <c r="D113" s="333">
        <v>0</v>
      </c>
      <c r="E113" s="333">
        <v>15008</v>
      </c>
      <c r="F113" s="333">
        <v>5000</v>
      </c>
      <c r="G113" s="333"/>
      <c r="H113" s="333"/>
      <c r="I113" s="333"/>
    </row>
    <row r="114" s="186" customFormat="true" ht="20.1" customHeight="true" spans="1:9">
      <c r="A114" s="338">
        <v>21014</v>
      </c>
      <c r="B114" s="204" t="s">
        <v>824</v>
      </c>
      <c r="C114" s="333">
        <f t="shared" si="16"/>
        <v>0</v>
      </c>
      <c r="D114" s="333">
        <v>0</v>
      </c>
      <c r="E114" s="333">
        <v>0</v>
      </c>
      <c r="F114" s="333">
        <v>0</v>
      </c>
      <c r="G114" s="333"/>
      <c r="H114" s="333"/>
      <c r="I114" s="333"/>
    </row>
    <row r="115" s="186" customFormat="true" ht="20.1" customHeight="true" spans="1:9">
      <c r="A115" s="337">
        <v>21015</v>
      </c>
      <c r="B115" s="204" t="s">
        <v>827</v>
      </c>
      <c r="C115" s="333">
        <f t="shared" si="16"/>
        <v>1052</v>
      </c>
      <c r="D115" s="333">
        <v>478</v>
      </c>
      <c r="E115" s="333">
        <v>73</v>
      </c>
      <c r="F115" s="333">
        <v>501</v>
      </c>
      <c r="G115" s="333"/>
      <c r="H115" s="333"/>
      <c r="I115" s="333"/>
    </row>
    <row r="116" s="186" customFormat="true" ht="20.1" customHeight="true" spans="1:9">
      <c r="A116" s="338">
        <v>21017</v>
      </c>
      <c r="B116" s="204" t="s">
        <v>832</v>
      </c>
      <c r="C116" s="333">
        <f t="shared" si="16"/>
        <v>21</v>
      </c>
      <c r="D116" s="333">
        <v>0</v>
      </c>
      <c r="E116" s="333">
        <v>0</v>
      </c>
      <c r="F116" s="333">
        <v>21</v>
      </c>
      <c r="G116" s="333"/>
      <c r="H116" s="333"/>
      <c r="I116" s="333"/>
    </row>
    <row r="117" s="186" customFormat="true" ht="20.1" customHeight="true" spans="1:9">
      <c r="A117" s="338">
        <v>21018</v>
      </c>
      <c r="B117" s="204" t="s">
        <v>835</v>
      </c>
      <c r="C117" s="333">
        <f t="shared" si="16"/>
        <v>0</v>
      </c>
      <c r="D117" s="333">
        <v>0</v>
      </c>
      <c r="E117" s="333">
        <v>0</v>
      </c>
      <c r="F117" s="333">
        <v>0</v>
      </c>
      <c r="G117" s="333"/>
      <c r="H117" s="333"/>
      <c r="I117" s="333"/>
    </row>
    <row r="118" s="186" customFormat="true" ht="20.1" customHeight="true" spans="1:9">
      <c r="A118" s="338">
        <v>21019</v>
      </c>
      <c r="B118" s="204" t="s">
        <v>837</v>
      </c>
      <c r="C118" s="333">
        <f t="shared" si="16"/>
        <v>0</v>
      </c>
      <c r="D118" s="333">
        <v>0</v>
      </c>
      <c r="E118" s="333">
        <v>0</v>
      </c>
      <c r="F118" s="333">
        <v>0</v>
      </c>
      <c r="G118" s="333"/>
      <c r="H118" s="333"/>
      <c r="I118" s="333"/>
    </row>
    <row r="119" s="186" customFormat="true" ht="20.1" customHeight="true" spans="1:9">
      <c r="A119" s="338">
        <v>21099</v>
      </c>
      <c r="B119" s="204" t="s">
        <v>1354</v>
      </c>
      <c r="C119" s="333">
        <f t="shared" si="16"/>
        <v>14329</v>
      </c>
      <c r="D119" s="333">
        <f>830+1979</f>
        <v>2809</v>
      </c>
      <c r="E119" s="339">
        <f>25+542</f>
        <v>567</v>
      </c>
      <c r="F119" s="333">
        <v>10953</v>
      </c>
      <c r="G119" s="333"/>
      <c r="H119" s="333"/>
      <c r="I119" s="333"/>
    </row>
    <row r="120" s="188" customFormat="true" ht="20.1" customHeight="true" spans="1:9">
      <c r="A120" s="335">
        <v>211</v>
      </c>
      <c r="B120" s="238" t="s">
        <v>1355</v>
      </c>
      <c r="C120" s="231">
        <f t="shared" ref="C120:I120" si="17">SUM(C121:C134)</f>
        <v>69158</v>
      </c>
      <c r="D120" s="231">
        <f t="shared" si="17"/>
        <v>2356</v>
      </c>
      <c r="E120" s="231">
        <f t="shared" si="17"/>
        <v>49085</v>
      </c>
      <c r="F120" s="231">
        <f t="shared" si="17"/>
        <v>17717</v>
      </c>
      <c r="G120" s="231">
        <f t="shared" si="17"/>
        <v>0</v>
      </c>
      <c r="H120" s="231">
        <f t="shared" si="17"/>
        <v>0</v>
      </c>
      <c r="I120" s="231">
        <f t="shared" si="17"/>
        <v>0</v>
      </c>
    </row>
    <row r="121" s="186" customFormat="true" ht="20.1" customHeight="true" spans="1:9">
      <c r="A121" s="337">
        <v>21101</v>
      </c>
      <c r="B121" s="204" t="s">
        <v>843</v>
      </c>
      <c r="C121" s="333">
        <f t="shared" ref="C121:C134" si="18">D121+E121+F121+G121+H121+I121</f>
        <v>1628</v>
      </c>
      <c r="D121" s="333">
        <v>1628</v>
      </c>
      <c r="E121" s="333">
        <v>0</v>
      </c>
      <c r="F121" s="333">
        <v>0</v>
      </c>
      <c r="G121" s="333"/>
      <c r="H121" s="333"/>
      <c r="I121" s="333"/>
    </row>
    <row r="122" s="186" customFormat="true" ht="20.1" customHeight="true" spans="1:9">
      <c r="A122" s="338">
        <v>21102</v>
      </c>
      <c r="B122" s="204" t="s">
        <v>850</v>
      </c>
      <c r="C122" s="333">
        <f t="shared" si="18"/>
        <v>0</v>
      </c>
      <c r="D122" s="333">
        <v>0</v>
      </c>
      <c r="E122" s="333">
        <v>0</v>
      </c>
      <c r="F122" s="333">
        <v>0</v>
      </c>
      <c r="G122" s="333"/>
      <c r="H122" s="333"/>
      <c r="I122" s="333"/>
    </row>
    <row r="123" s="186" customFormat="true" ht="20.1" customHeight="true" spans="1:9">
      <c r="A123" s="337">
        <v>21103</v>
      </c>
      <c r="B123" s="204" t="s">
        <v>854</v>
      </c>
      <c r="C123" s="333">
        <f t="shared" si="18"/>
        <v>49763</v>
      </c>
      <c r="D123" s="333">
        <v>0</v>
      </c>
      <c r="E123" s="333">
        <v>46968</v>
      </c>
      <c r="F123" s="333">
        <v>2795</v>
      </c>
      <c r="G123" s="333"/>
      <c r="H123" s="333"/>
      <c r="I123" s="333"/>
    </row>
    <row r="124" s="186" customFormat="true" ht="20.1" customHeight="true" spans="1:9">
      <c r="A124" s="337">
        <v>21104</v>
      </c>
      <c r="B124" s="204" t="s">
        <v>865</v>
      </c>
      <c r="C124" s="333">
        <f t="shared" si="18"/>
        <v>2038</v>
      </c>
      <c r="D124" s="333">
        <v>0</v>
      </c>
      <c r="E124" s="333">
        <v>728</v>
      </c>
      <c r="F124" s="333">
        <v>1310</v>
      </c>
      <c r="G124" s="333"/>
      <c r="H124" s="333"/>
      <c r="I124" s="333"/>
    </row>
    <row r="125" s="186" customFormat="true" ht="20.1" customHeight="true" spans="1:9">
      <c r="A125" s="337">
        <v>21105</v>
      </c>
      <c r="B125" s="204" t="s">
        <v>873</v>
      </c>
      <c r="C125" s="333">
        <f t="shared" si="18"/>
        <v>1445</v>
      </c>
      <c r="D125" s="333">
        <v>0</v>
      </c>
      <c r="E125" s="333">
        <v>1389</v>
      </c>
      <c r="F125" s="333">
        <v>56</v>
      </c>
      <c r="G125" s="333"/>
      <c r="H125" s="333"/>
      <c r="I125" s="333"/>
    </row>
    <row r="126" s="186" customFormat="true" ht="20.1" customHeight="true" spans="1:9">
      <c r="A126" s="338">
        <v>21107</v>
      </c>
      <c r="B126" s="204" t="s">
        <v>880</v>
      </c>
      <c r="C126" s="333">
        <f t="shared" si="18"/>
        <v>0</v>
      </c>
      <c r="D126" s="333">
        <v>0</v>
      </c>
      <c r="E126" s="333">
        <v>0</v>
      </c>
      <c r="F126" s="333">
        <v>0</v>
      </c>
      <c r="G126" s="333"/>
      <c r="H126" s="333"/>
      <c r="I126" s="333"/>
    </row>
    <row r="127" s="186" customFormat="true" ht="20.1" customHeight="true" spans="1:9">
      <c r="A127" s="338">
        <v>21108</v>
      </c>
      <c r="B127" s="204" t="s">
        <v>883</v>
      </c>
      <c r="C127" s="333">
        <f t="shared" si="18"/>
        <v>0</v>
      </c>
      <c r="D127" s="333">
        <v>0</v>
      </c>
      <c r="E127" s="333">
        <v>0</v>
      </c>
      <c r="F127" s="333">
        <v>0</v>
      </c>
      <c r="G127" s="333"/>
      <c r="H127" s="333"/>
      <c r="I127" s="333"/>
    </row>
    <row r="128" s="186" customFormat="true" ht="20.1" customHeight="true" spans="1:9">
      <c r="A128" s="338">
        <v>21109</v>
      </c>
      <c r="B128" s="204" t="s">
        <v>886</v>
      </c>
      <c r="C128" s="333">
        <f t="shared" si="18"/>
        <v>0</v>
      </c>
      <c r="D128" s="333">
        <v>0</v>
      </c>
      <c r="E128" s="333">
        <v>0</v>
      </c>
      <c r="F128" s="333">
        <v>0</v>
      </c>
      <c r="G128" s="333"/>
      <c r="H128" s="333"/>
      <c r="I128" s="333"/>
    </row>
    <row r="129" s="186" customFormat="true" ht="20.1" customHeight="true" spans="1:9">
      <c r="A129" s="337">
        <v>21110</v>
      </c>
      <c r="B129" s="204" t="s">
        <v>888</v>
      </c>
      <c r="C129" s="333">
        <f t="shared" si="18"/>
        <v>0</v>
      </c>
      <c r="D129" s="333">
        <v>0</v>
      </c>
      <c r="E129" s="333">
        <v>0</v>
      </c>
      <c r="F129" s="333">
        <v>0</v>
      </c>
      <c r="G129" s="333"/>
      <c r="H129" s="333"/>
      <c r="I129" s="333"/>
    </row>
    <row r="130" s="186" customFormat="true" ht="20.1" customHeight="true" spans="1:9">
      <c r="A130" s="337">
        <v>21111</v>
      </c>
      <c r="B130" s="204" t="s">
        <v>890</v>
      </c>
      <c r="C130" s="333">
        <f t="shared" si="18"/>
        <v>728</v>
      </c>
      <c r="D130" s="333">
        <v>728</v>
      </c>
      <c r="E130" s="333">
        <v>0</v>
      </c>
      <c r="F130" s="333">
        <v>0</v>
      </c>
      <c r="G130" s="333"/>
      <c r="H130" s="333"/>
      <c r="I130" s="333"/>
    </row>
    <row r="131" s="186" customFormat="true" ht="20.1" customHeight="true" spans="1:9">
      <c r="A131" s="338">
        <v>21112</v>
      </c>
      <c r="B131" s="204" t="s">
        <v>896</v>
      </c>
      <c r="C131" s="333">
        <f t="shared" si="18"/>
        <v>4212</v>
      </c>
      <c r="D131" s="333">
        <v>0</v>
      </c>
      <c r="E131" s="333">
        <v>0</v>
      </c>
      <c r="F131" s="333">
        <v>4212</v>
      </c>
      <c r="G131" s="333"/>
      <c r="H131" s="333"/>
      <c r="I131" s="333"/>
    </row>
    <row r="132" s="186" customFormat="true" ht="20.1" customHeight="true" spans="1:9">
      <c r="A132" s="338">
        <v>21113</v>
      </c>
      <c r="B132" s="204" t="s">
        <v>899</v>
      </c>
      <c r="C132" s="333">
        <f t="shared" si="18"/>
        <v>0</v>
      </c>
      <c r="D132" s="333">
        <v>0</v>
      </c>
      <c r="E132" s="333">
        <v>0</v>
      </c>
      <c r="F132" s="333">
        <v>0</v>
      </c>
      <c r="G132" s="333"/>
      <c r="H132" s="333"/>
      <c r="I132" s="333"/>
    </row>
    <row r="133" s="186" customFormat="true" ht="20.1" customHeight="true" spans="1:9">
      <c r="A133" s="338">
        <v>21114</v>
      </c>
      <c r="B133" s="204" t="s">
        <v>901</v>
      </c>
      <c r="C133" s="333">
        <f t="shared" si="18"/>
        <v>0</v>
      </c>
      <c r="D133" s="333">
        <v>0</v>
      </c>
      <c r="E133" s="333">
        <v>0</v>
      </c>
      <c r="F133" s="333">
        <v>0</v>
      </c>
      <c r="G133" s="333"/>
      <c r="H133" s="333"/>
      <c r="I133" s="333"/>
    </row>
    <row r="134" s="186" customFormat="true" ht="20.1" customHeight="true" spans="1:9">
      <c r="A134" s="338">
        <v>21199</v>
      </c>
      <c r="B134" s="204" t="s">
        <v>907</v>
      </c>
      <c r="C134" s="333">
        <f t="shared" si="18"/>
        <v>9344</v>
      </c>
      <c r="D134" s="333">
        <v>0</v>
      </c>
      <c r="E134" s="333">
        <v>0</v>
      </c>
      <c r="F134" s="333">
        <v>9344</v>
      </c>
      <c r="G134" s="333"/>
      <c r="H134" s="333"/>
      <c r="I134" s="333"/>
    </row>
    <row r="135" s="188" customFormat="true" ht="20.1" customHeight="true" spans="1:9">
      <c r="A135" s="335">
        <v>212</v>
      </c>
      <c r="B135" s="238" t="s">
        <v>1356</v>
      </c>
      <c r="C135" s="231">
        <f t="shared" ref="C135:I135" si="19">SUM(C136:C141)</f>
        <v>16898</v>
      </c>
      <c r="D135" s="231">
        <f t="shared" si="19"/>
        <v>10712</v>
      </c>
      <c r="E135" s="231">
        <f t="shared" si="19"/>
        <v>0</v>
      </c>
      <c r="F135" s="231">
        <f t="shared" si="19"/>
        <v>6186</v>
      </c>
      <c r="G135" s="231">
        <f t="shared" si="19"/>
        <v>0</v>
      </c>
      <c r="H135" s="231">
        <f t="shared" si="19"/>
        <v>0</v>
      </c>
      <c r="I135" s="231">
        <f t="shared" si="19"/>
        <v>0</v>
      </c>
    </row>
    <row r="136" s="186" customFormat="true" ht="20.1" customHeight="true" spans="1:9">
      <c r="A136" s="332">
        <v>21201</v>
      </c>
      <c r="B136" s="204" t="s">
        <v>910</v>
      </c>
      <c r="C136" s="333">
        <f t="shared" ref="C136:C141" si="20">D136+E136+F136+G136+H136+I136</f>
        <v>1865</v>
      </c>
      <c r="D136" s="333">
        <v>1780</v>
      </c>
      <c r="E136" s="333">
        <v>0</v>
      </c>
      <c r="F136" s="333">
        <v>85</v>
      </c>
      <c r="G136" s="333"/>
      <c r="H136" s="333"/>
      <c r="I136" s="333"/>
    </row>
    <row r="137" s="186" customFormat="true" ht="20.1" customHeight="true" spans="1:9">
      <c r="A137" s="332">
        <v>21202</v>
      </c>
      <c r="B137" s="204" t="s">
        <v>918</v>
      </c>
      <c r="C137" s="333">
        <f t="shared" si="20"/>
        <v>0</v>
      </c>
      <c r="D137" s="333">
        <v>0</v>
      </c>
      <c r="E137" s="333">
        <v>0</v>
      </c>
      <c r="F137" s="333">
        <v>0</v>
      </c>
      <c r="G137" s="333"/>
      <c r="H137" s="333"/>
      <c r="I137" s="333"/>
    </row>
    <row r="138" s="186" customFormat="true" ht="20.1" customHeight="true" spans="1:9">
      <c r="A138" s="332">
        <v>21203</v>
      </c>
      <c r="B138" s="204" t="s">
        <v>1357</v>
      </c>
      <c r="C138" s="333">
        <f t="shared" si="20"/>
        <v>5225</v>
      </c>
      <c r="D138" s="333">
        <v>2179</v>
      </c>
      <c r="E138" s="333">
        <v>0</v>
      </c>
      <c r="F138" s="333">
        <v>3046</v>
      </c>
      <c r="G138" s="333"/>
      <c r="H138" s="333"/>
      <c r="I138" s="333"/>
    </row>
    <row r="139" s="186" customFormat="true" ht="20.1" customHeight="true" spans="1:9">
      <c r="A139" s="332">
        <v>21205</v>
      </c>
      <c r="B139" s="204" t="s">
        <v>1358</v>
      </c>
      <c r="C139" s="333">
        <f t="shared" si="20"/>
        <v>1698</v>
      </c>
      <c r="D139" s="333">
        <v>1698</v>
      </c>
      <c r="E139" s="333">
        <v>0</v>
      </c>
      <c r="F139" s="333">
        <v>0</v>
      </c>
      <c r="G139" s="333"/>
      <c r="H139" s="333"/>
      <c r="I139" s="333"/>
    </row>
    <row r="140" s="186" customFormat="true" ht="20.1" customHeight="true" spans="1:9">
      <c r="A140" s="332">
        <v>21206</v>
      </c>
      <c r="B140" s="204" t="s">
        <v>1359</v>
      </c>
      <c r="C140" s="333">
        <f t="shared" si="20"/>
        <v>0</v>
      </c>
      <c r="D140" s="333">
        <v>0</v>
      </c>
      <c r="E140" s="333">
        <v>0</v>
      </c>
      <c r="F140" s="333">
        <v>0</v>
      </c>
      <c r="G140" s="333"/>
      <c r="H140" s="333"/>
      <c r="I140" s="333"/>
    </row>
    <row r="141" s="186" customFormat="true" ht="20.1" customHeight="true" spans="1:9">
      <c r="A141" s="202">
        <v>21299</v>
      </c>
      <c r="B141" s="204" t="s">
        <v>1360</v>
      </c>
      <c r="C141" s="333">
        <f t="shared" si="20"/>
        <v>8110</v>
      </c>
      <c r="D141" s="333">
        <v>5055</v>
      </c>
      <c r="E141" s="333">
        <v>0</v>
      </c>
      <c r="F141" s="333">
        <v>3055</v>
      </c>
      <c r="G141" s="333"/>
      <c r="H141" s="333"/>
      <c r="I141" s="333"/>
    </row>
    <row r="142" s="188" customFormat="true" ht="20.1" customHeight="true" spans="1:9">
      <c r="A142" s="335">
        <v>213</v>
      </c>
      <c r="B142" s="238" t="s">
        <v>1361</v>
      </c>
      <c r="C142" s="231">
        <f t="shared" ref="C142:I142" si="21">SUM(C143:C150)</f>
        <v>26680</v>
      </c>
      <c r="D142" s="231">
        <f t="shared" si="21"/>
        <v>11717</v>
      </c>
      <c r="E142" s="231">
        <f t="shared" si="21"/>
        <v>2083</v>
      </c>
      <c r="F142" s="231">
        <f t="shared" si="21"/>
        <v>12880</v>
      </c>
      <c r="G142" s="231">
        <f t="shared" si="21"/>
        <v>0</v>
      </c>
      <c r="H142" s="231">
        <f t="shared" si="21"/>
        <v>0</v>
      </c>
      <c r="I142" s="231">
        <f t="shared" si="21"/>
        <v>0</v>
      </c>
    </row>
    <row r="143" s="186" customFormat="true" ht="20.1" customHeight="true" spans="1:9">
      <c r="A143" s="332">
        <v>21301</v>
      </c>
      <c r="B143" s="204" t="s">
        <v>932</v>
      </c>
      <c r="C143" s="333">
        <f t="shared" ref="C143:C150" si="22">D143+E143+F143+G143+H143+I143</f>
        <v>4233</v>
      </c>
      <c r="D143" s="333">
        <v>2301</v>
      </c>
      <c r="E143" s="333">
        <v>1279</v>
      </c>
      <c r="F143" s="333">
        <v>653</v>
      </c>
      <c r="G143" s="333"/>
      <c r="H143" s="333"/>
      <c r="I143" s="333"/>
    </row>
    <row r="144" s="186" customFormat="true" ht="20.1" customHeight="true" spans="1:9">
      <c r="A144" s="332">
        <v>21302</v>
      </c>
      <c r="B144" s="204" t="s">
        <v>955</v>
      </c>
      <c r="C144" s="333">
        <f t="shared" si="22"/>
        <v>9117</v>
      </c>
      <c r="D144" s="333">
        <v>7775</v>
      </c>
      <c r="E144" s="333">
        <v>422</v>
      </c>
      <c r="F144" s="333">
        <v>920</v>
      </c>
      <c r="G144" s="333"/>
      <c r="H144" s="333"/>
      <c r="I144" s="333"/>
    </row>
    <row r="145" s="186" customFormat="true" ht="20.1" customHeight="true" spans="1:9">
      <c r="A145" s="332">
        <v>21303</v>
      </c>
      <c r="B145" s="204" t="s">
        <v>975</v>
      </c>
      <c r="C145" s="333">
        <f t="shared" si="22"/>
        <v>1474</v>
      </c>
      <c r="D145" s="333">
        <v>1413</v>
      </c>
      <c r="E145" s="333">
        <v>0</v>
      </c>
      <c r="F145" s="333">
        <v>61</v>
      </c>
      <c r="G145" s="333"/>
      <c r="H145" s="333"/>
      <c r="I145" s="333"/>
    </row>
    <row r="146" s="186" customFormat="true" ht="20.1" customHeight="true" spans="1:9">
      <c r="A146" s="332">
        <v>21305</v>
      </c>
      <c r="B146" s="204" t="s">
        <v>999</v>
      </c>
      <c r="C146" s="333">
        <f t="shared" si="22"/>
        <v>1</v>
      </c>
      <c r="D146" s="333">
        <v>0</v>
      </c>
      <c r="E146" s="333">
        <v>0</v>
      </c>
      <c r="F146" s="333">
        <v>1</v>
      </c>
      <c r="G146" s="333"/>
      <c r="H146" s="333"/>
      <c r="I146" s="333"/>
    </row>
    <row r="147" s="186" customFormat="true" ht="20.1" customHeight="true" spans="1:9">
      <c r="A147" s="332">
        <v>21307</v>
      </c>
      <c r="B147" s="204" t="s">
        <v>1006</v>
      </c>
      <c r="C147" s="333">
        <f t="shared" si="22"/>
        <v>0</v>
      </c>
      <c r="D147" s="333">
        <v>0</v>
      </c>
      <c r="E147" s="333">
        <v>0</v>
      </c>
      <c r="F147" s="333">
        <v>0</v>
      </c>
      <c r="G147" s="333"/>
      <c r="H147" s="333"/>
      <c r="I147" s="333"/>
    </row>
    <row r="148" s="186" customFormat="true" ht="20.1" customHeight="true" spans="1:9">
      <c r="A148" s="332">
        <v>21308</v>
      </c>
      <c r="B148" s="204" t="s">
        <v>1012</v>
      </c>
      <c r="C148" s="333">
        <f t="shared" si="22"/>
        <v>1990</v>
      </c>
      <c r="D148" s="333">
        <v>228</v>
      </c>
      <c r="E148" s="333">
        <v>382</v>
      </c>
      <c r="F148" s="333">
        <v>1380</v>
      </c>
      <c r="G148" s="333"/>
      <c r="H148" s="333"/>
      <c r="I148" s="333"/>
    </row>
    <row r="149" s="186" customFormat="true" ht="20.1" customHeight="true" spans="1:9">
      <c r="A149" s="332">
        <v>21309</v>
      </c>
      <c r="B149" s="204" t="s">
        <v>1019</v>
      </c>
      <c r="C149" s="333">
        <f t="shared" si="22"/>
        <v>0</v>
      </c>
      <c r="D149" s="333">
        <v>0</v>
      </c>
      <c r="E149" s="333">
        <v>0</v>
      </c>
      <c r="F149" s="333">
        <v>0</v>
      </c>
      <c r="G149" s="333"/>
      <c r="H149" s="333"/>
      <c r="I149" s="333"/>
    </row>
    <row r="150" s="186" customFormat="true" ht="19" customHeight="true" spans="1:9">
      <c r="A150" s="332">
        <v>21399</v>
      </c>
      <c r="B150" s="204" t="s">
        <v>1022</v>
      </c>
      <c r="C150" s="333">
        <f t="shared" si="22"/>
        <v>9865</v>
      </c>
      <c r="D150" s="333">
        <v>0</v>
      </c>
      <c r="E150" s="333">
        <v>0</v>
      </c>
      <c r="F150" s="333">
        <v>9865</v>
      </c>
      <c r="G150" s="333"/>
      <c r="H150" s="333"/>
      <c r="I150" s="333"/>
    </row>
    <row r="151" s="188" customFormat="true" ht="20.1" customHeight="true" spans="1:9">
      <c r="A151" s="335">
        <v>214</v>
      </c>
      <c r="B151" s="238" t="s">
        <v>1362</v>
      </c>
      <c r="C151" s="231">
        <f t="shared" ref="C151:I151" si="23">SUM(C152:C157)</f>
        <v>4985</v>
      </c>
      <c r="D151" s="231">
        <f t="shared" si="23"/>
        <v>3394</v>
      </c>
      <c r="E151" s="231">
        <f t="shared" si="23"/>
        <v>0</v>
      </c>
      <c r="F151" s="231">
        <f t="shared" si="23"/>
        <v>1591</v>
      </c>
      <c r="G151" s="231">
        <f t="shared" si="23"/>
        <v>0</v>
      </c>
      <c r="H151" s="231">
        <f t="shared" si="23"/>
        <v>0</v>
      </c>
      <c r="I151" s="231">
        <f t="shared" si="23"/>
        <v>0</v>
      </c>
    </row>
    <row r="152" s="186" customFormat="true" ht="20.1" customHeight="true" spans="1:9">
      <c r="A152" s="332">
        <v>21401</v>
      </c>
      <c r="B152" s="204" t="s">
        <v>1026</v>
      </c>
      <c r="C152" s="333">
        <f t="shared" ref="C152:C157" si="24">D152+E152+F152+G152+H152+I152</f>
        <v>2904</v>
      </c>
      <c r="D152" s="333">
        <v>1342</v>
      </c>
      <c r="E152" s="333">
        <v>0</v>
      </c>
      <c r="F152" s="333">
        <v>1562</v>
      </c>
      <c r="G152" s="333"/>
      <c r="H152" s="333"/>
      <c r="I152" s="333"/>
    </row>
    <row r="153" s="186" customFormat="true" ht="20.1" customHeight="true" spans="1:9">
      <c r="A153" s="332">
        <v>21402</v>
      </c>
      <c r="B153" s="204" t="s">
        <v>1044</v>
      </c>
      <c r="C153" s="333">
        <f t="shared" si="24"/>
        <v>20</v>
      </c>
      <c r="D153" s="333">
        <v>0</v>
      </c>
      <c r="E153" s="333">
        <v>0</v>
      </c>
      <c r="F153" s="333">
        <v>20</v>
      </c>
      <c r="G153" s="333"/>
      <c r="H153" s="333"/>
      <c r="I153" s="333"/>
    </row>
    <row r="154" s="186" customFormat="true" ht="20.1" customHeight="true" spans="1:9">
      <c r="A154" s="332">
        <v>21403</v>
      </c>
      <c r="B154" s="204" t="s">
        <v>1051</v>
      </c>
      <c r="C154" s="333">
        <f t="shared" si="24"/>
        <v>1000</v>
      </c>
      <c r="D154" s="333">
        <v>1000</v>
      </c>
      <c r="E154" s="333">
        <v>0</v>
      </c>
      <c r="F154" s="333">
        <v>0</v>
      </c>
      <c r="G154" s="333"/>
      <c r="H154" s="333"/>
      <c r="I154" s="333"/>
    </row>
    <row r="155" s="186" customFormat="true" ht="20.1" customHeight="true" spans="1:9">
      <c r="A155" s="332">
        <v>21405</v>
      </c>
      <c r="B155" s="204" t="s">
        <v>1058</v>
      </c>
      <c r="C155" s="333">
        <f t="shared" si="24"/>
        <v>39</v>
      </c>
      <c r="D155" s="333">
        <v>39</v>
      </c>
      <c r="E155" s="333">
        <v>0</v>
      </c>
      <c r="F155" s="333">
        <v>0</v>
      </c>
      <c r="G155" s="333"/>
      <c r="H155" s="333"/>
      <c r="I155" s="333"/>
    </row>
    <row r="156" s="186" customFormat="true" ht="20.1" customHeight="true" spans="1:9">
      <c r="A156" s="332">
        <v>21406</v>
      </c>
      <c r="B156" s="204" t="s">
        <v>1363</v>
      </c>
      <c r="C156" s="333">
        <f t="shared" si="24"/>
        <v>0</v>
      </c>
      <c r="D156" s="333"/>
      <c r="E156" s="333"/>
      <c r="F156" s="333"/>
      <c r="G156" s="333"/>
      <c r="H156" s="333"/>
      <c r="I156" s="333"/>
    </row>
    <row r="157" s="186" customFormat="true" ht="20.1" customHeight="true" spans="1:9">
      <c r="A157" s="332">
        <v>21499</v>
      </c>
      <c r="B157" s="204" t="s">
        <v>1061</v>
      </c>
      <c r="C157" s="333">
        <f t="shared" si="24"/>
        <v>1022</v>
      </c>
      <c r="D157" s="333">
        <v>1013</v>
      </c>
      <c r="E157" s="333">
        <v>0</v>
      </c>
      <c r="F157" s="333">
        <v>9</v>
      </c>
      <c r="G157" s="333"/>
      <c r="H157" s="333"/>
      <c r="I157" s="333"/>
    </row>
    <row r="158" s="188" customFormat="true" ht="20.1" customHeight="true" spans="1:9">
      <c r="A158" s="335">
        <v>215</v>
      </c>
      <c r="B158" s="238" t="s">
        <v>1364</v>
      </c>
      <c r="C158" s="231">
        <f t="shared" ref="C158:I158" si="25">SUM(C159:C165)</f>
        <v>3242</v>
      </c>
      <c r="D158" s="231">
        <f t="shared" si="25"/>
        <v>191</v>
      </c>
      <c r="E158" s="231">
        <f t="shared" si="25"/>
        <v>0</v>
      </c>
      <c r="F158" s="231">
        <f t="shared" si="25"/>
        <v>2702</v>
      </c>
      <c r="G158" s="231">
        <f t="shared" si="25"/>
        <v>349</v>
      </c>
      <c r="H158" s="231">
        <f t="shared" si="25"/>
        <v>0</v>
      </c>
      <c r="I158" s="231">
        <f t="shared" si="25"/>
        <v>0</v>
      </c>
    </row>
    <row r="159" s="186" customFormat="true" ht="20.1" customHeight="true" spans="1:9">
      <c r="A159" s="332">
        <v>21501</v>
      </c>
      <c r="B159" s="204" t="s">
        <v>1065</v>
      </c>
      <c r="C159" s="333">
        <f t="shared" ref="C159:C165" si="26">D159+E159+F159+G159+H159+I159</f>
        <v>0</v>
      </c>
      <c r="D159" s="333"/>
      <c r="E159" s="333"/>
      <c r="F159" s="333"/>
      <c r="G159" s="333"/>
      <c r="H159" s="333"/>
      <c r="I159" s="333"/>
    </row>
    <row r="160" s="186" customFormat="true" ht="20.1" customHeight="true" spans="1:9">
      <c r="A160" s="332">
        <v>21502</v>
      </c>
      <c r="B160" s="204" t="s">
        <v>1072</v>
      </c>
      <c r="C160" s="333">
        <f t="shared" si="26"/>
        <v>0</v>
      </c>
      <c r="D160" s="333"/>
      <c r="E160" s="333">
        <v>0</v>
      </c>
      <c r="F160" s="333">
        <v>0</v>
      </c>
      <c r="G160" s="333"/>
      <c r="H160" s="333"/>
      <c r="I160" s="333"/>
    </row>
    <row r="161" s="186" customFormat="true" ht="20.1" customHeight="true" spans="1:9">
      <c r="A161" s="332">
        <v>21503</v>
      </c>
      <c r="B161" s="204" t="s">
        <v>1085</v>
      </c>
      <c r="C161" s="333">
        <f t="shared" si="26"/>
        <v>0</v>
      </c>
      <c r="D161" s="333"/>
      <c r="E161" s="333"/>
      <c r="F161" s="333"/>
      <c r="G161" s="333"/>
      <c r="H161" s="333"/>
      <c r="I161" s="333"/>
    </row>
    <row r="162" s="186" customFormat="true" ht="20.1" customHeight="true" spans="1:9">
      <c r="A162" s="332">
        <v>21505</v>
      </c>
      <c r="B162" s="204" t="s">
        <v>1365</v>
      </c>
      <c r="C162" s="333">
        <f t="shared" si="26"/>
        <v>1574</v>
      </c>
      <c r="D162" s="339">
        <f>515-324</f>
        <v>191</v>
      </c>
      <c r="E162" s="333">
        <v>0</v>
      </c>
      <c r="F162" s="333">
        <v>1383</v>
      </c>
      <c r="G162" s="333"/>
      <c r="H162" s="333"/>
      <c r="I162" s="333"/>
    </row>
    <row r="163" s="186" customFormat="true" ht="20.1" customHeight="true" spans="1:9">
      <c r="A163" s="332">
        <v>21507</v>
      </c>
      <c r="B163" s="204" t="s">
        <v>1094</v>
      </c>
      <c r="C163" s="333">
        <f t="shared" si="26"/>
        <v>49</v>
      </c>
      <c r="D163" s="333">
        <v>0</v>
      </c>
      <c r="E163" s="333">
        <v>0</v>
      </c>
      <c r="F163" s="333">
        <v>49</v>
      </c>
      <c r="G163" s="333"/>
      <c r="H163" s="333"/>
      <c r="I163" s="333"/>
    </row>
    <row r="164" s="186" customFormat="true" ht="20.1" customHeight="true" spans="1:9">
      <c r="A164" s="332">
        <v>21508</v>
      </c>
      <c r="B164" s="204" t="s">
        <v>1098</v>
      </c>
      <c r="C164" s="333">
        <f t="shared" si="26"/>
        <v>349</v>
      </c>
      <c r="D164" s="333">
        <v>0</v>
      </c>
      <c r="E164" s="333">
        <v>0</v>
      </c>
      <c r="F164" s="333">
        <v>0</v>
      </c>
      <c r="G164" s="339">
        <v>349</v>
      </c>
      <c r="H164" s="333"/>
      <c r="I164" s="333"/>
    </row>
    <row r="165" s="186" customFormat="true" ht="20.1" customHeight="true" spans="1:9">
      <c r="A165" s="332">
        <v>21599</v>
      </c>
      <c r="B165" s="204" t="s">
        <v>1103</v>
      </c>
      <c r="C165" s="333">
        <f t="shared" si="26"/>
        <v>1270</v>
      </c>
      <c r="D165" s="333">
        <v>0</v>
      </c>
      <c r="E165" s="333">
        <v>0</v>
      </c>
      <c r="F165" s="333">
        <v>1270</v>
      </c>
      <c r="G165" s="333"/>
      <c r="H165" s="333"/>
      <c r="I165" s="333"/>
    </row>
    <row r="166" s="188" customFormat="true" ht="20.1" customHeight="true" spans="1:9">
      <c r="A166" s="335">
        <v>216</v>
      </c>
      <c r="B166" s="238" t="s">
        <v>1366</v>
      </c>
      <c r="C166" s="231">
        <f t="shared" ref="C166:I166" si="27">SUM(C167:C169)</f>
        <v>1443</v>
      </c>
      <c r="D166" s="231">
        <f t="shared" si="27"/>
        <v>93</v>
      </c>
      <c r="E166" s="231">
        <f t="shared" si="27"/>
        <v>596</v>
      </c>
      <c r="F166" s="231">
        <f t="shared" si="27"/>
        <v>754</v>
      </c>
      <c r="G166" s="231">
        <f t="shared" si="27"/>
        <v>0</v>
      </c>
      <c r="H166" s="231">
        <f t="shared" si="27"/>
        <v>0</v>
      </c>
      <c r="I166" s="231">
        <f t="shared" si="27"/>
        <v>0</v>
      </c>
    </row>
    <row r="167" s="186" customFormat="true" ht="20.1" customHeight="true" spans="1:9">
      <c r="A167" s="332">
        <v>21602</v>
      </c>
      <c r="B167" s="204" t="s">
        <v>1110</v>
      </c>
      <c r="C167" s="333">
        <f t="shared" ref="C167:C169" si="28">D167+E167+F167+G167+H167+I167</f>
        <v>1097</v>
      </c>
      <c r="D167" s="333">
        <v>93</v>
      </c>
      <c r="E167" s="333">
        <v>370</v>
      </c>
      <c r="F167" s="333">
        <v>634</v>
      </c>
      <c r="G167" s="333"/>
      <c r="H167" s="333"/>
      <c r="I167" s="333"/>
    </row>
    <row r="168" s="186" customFormat="true" ht="20.1" customHeight="true" spans="1:9">
      <c r="A168" s="332">
        <v>21606</v>
      </c>
      <c r="B168" s="204" t="s">
        <v>1116</v>
      </c>
      <c r="C168" s="333">
        <f t="shared" si="28"/>
        <v>322</v>
      </c>
      <c r="D168" s="333">
        <v>0</v>
      </c>
      <c r="E168" s="333">
        <v>226</v>
      </c>
      <c r="F168" s="333">
        <v>96</v>
      </c>
      <c r="G168" s="333"/>
      <c r="H168" s="333"/>
      <c r="I168" s="333"/>
    </row>
    <row r="169" s="186" customFormat="true" ht="20.1" customHeight="true" spans="1:9">
      <c r="A169" s="332">
        <v>21699</v>
      </c>
      <c r="B169" s="204" t="s">
        <v>1120</v>
      </c>
      <c r="C169" s="333">
        <f t="shared" si="28"/>
        <v>24</v>
      </c>
      <c r="D169" s="333">
        <v>0</v>
      </c>
      <c r="E169" s="333">
        <v>0</v>
      </c>
      <c r="F169" s="333">
        <v>24</v>
      </c>
      <c r="G169" s="333"/>
      <c r="H169" s="333"/>
      <c r="I169" s="333"/>
    </row>
    <row r="170" s="188" customFormat="true" ht="20.1" customHeight="true" spans="1:9">
      <c r="A170" s="335">
        <v>217</v>
      </c>
      <c r="B170" s="238" t="s">
        <v>1367</v>
      </c>
      <c r="C170" s="231">
        <f t="shared" ref="C170:I170" si="29">SUM(C171:C175)</f>
        <v>0</v>
      </c>
      <c r="D170" s="231">
        <f t="shared" si="29"/>
        <v>0</v>
      </c>
      <c r="E170" s="231">
        <f t="shared" si="29"/>
        <v>0</v>
      </c>
      <c r="F170" s="231">
        <f t="shared" si="29"/>
        <v>0</v>
      </c>
      <c r="G170" s="231">
        <f t="shared" si="29"/>
        <v>0</v>
      </c>
      <c r="H170" s="231">
        <f t="shared" si="29"/>
        <v>0</v>
      </c>
      <c r="I170" s="231">
        <f t="shared" si="29"/>
        <v>0</v>
      </c>
    </row>
    <row r="171" s="186" customFormat="true" ht="20.1" customHeight="true" spans="1:9">
      <c r="A171" s="332">
        <v>21701</v>
      </c>
      <c r="B171" s="204" t="s">
        <v>1124</v>
      </c>
      <c r="C171" s="333">
        <f t="shared" ref="C171:C175" si="30">D171+E171+F171+G171+H171+I171</f>
        <v>0</v>
      </c>
      <c r="D171" s="333"/>
      <c r="E171" s="333"/>
      <c r="F171" s="333"/>
      <c r="G171" s="333"/>
      <c r="H171" s="333"/>
      <c r="I171" s="333"/>
    </row>
    <row r="172" s="186" customFormat="true" ht="20.1" customHeight="true" spans="1:9">
      <c r="A172" s="332">
        <v>21702</v>
      </c>
      <c r="B172" s="204" t="s">
        <v>1127</v>
      </c>
      <c r="C172" s="333">
        <f t="shared" si="30"/>
        <v>0</v>
      </c>
      <c r="D172" s="333"/>
      <c r="E172" s="333"/>
      <c r="F172" s="333"/>
      <c r="G172" s="333"/>
      <c r="H172" s="333"/>
      <c r="I172" s="333"/>
    </row>
    <row r="173" s="186" customFormat="true" ht="20.1" customHeight="true" spans="1:9">
      <c r="A173" s="332">
        <v>21703</v>
      </c>
      <c r="B173" s="204" t="s">
        <v>1137</v>
      </c>
      <c r="C173" s="333">
        <f t="shared" si="30"/>
        <v>0</v>
      </c>
      <c r="D173" s="333"/>
      <c r="E173" s="333"/>
      <c r="F173" s="333"/>
      <c r="G173" s="333"/>
      <c r="H173" s="333"/>
      <c r="I173" s="333"/>
    </row>
    <row r="174" s="186" customFormat="true" ht="20.1" customHeight="true" spans="1:9">
      <c r="A174" s="332">
        <v>21704</v>
      </c>
      <c r="B174" s="204" t="s">
        <v>1143</v>
      </c>
      <c r="C174" s="333">
        <f t="shared" si="30"/>
        <v>0</v>
      </c>
      <c r="D174" s="333"/>
      <c r="E174" s="333"/>
      <c r="F174" s="333"/>
      <c r="G174" s="333"/>
      <c r="H174" s="333"/>
      <c r="I174" s="333"/>
    </row>
    <row r="175" s="186" customFormat="true" ht="20.1" customHeight="true" spans="1:9">
      <c r="A175" s="332">
        <v>21799</v>
      </c>
      <c r="B175" s="204" t="s">
        <v>1146</v>
      </c>
      <c r="C175" s="333">
        <f t="shared" si="30"/>
        <v>0</v>
      </c>
      <c r="D175" s="333"/>
      <c r="E175" s="333"/>
      <c r="F175" s="333"/>
      <c r="G175" s="333"/>
      <c r="H175" s="333"/>
      <c r="I175" s="333"/>
    </row>
    <row r="176" s="188" customFormat="true" ht="20.1" customHeight="true" spans="1:9">
      <c r="A176" s="335">
        <v>219</v>
      </c>
      <c r="B176" s="238" t="s">
        <v>1368</v>
      </c>
      <c r="C176" s="231">
        <f t="shared" ref="C176:I176" si="31">SUM(C177:C185)</f>
        <v>0</v>
      </c>
      <c r="D176" s="231"/>
      <c r="E176" s="231"/>
      <c r="F176" s="231"/>
      <c r="G176" s="231">
        <f t="shared" si="31"/>
        <v>0</v>
      </c>
      <c r="H176" s="231">
        <f t="shared" si="31"/>
        <v>0</v>
      </c>
      <c r="I176" s="231">
        <f t="shared" si="31"/>
        <v>0</v>
      </c>
    </row>
    <row r="177" s="186" customFormat="true" ht="20.1" customHeight="true" spans="1:9">
      <c r="A177" s="332">
        <v>21901</v>
      </c>
      <c r="B177" s="204" t="s">
        <v>1150</v>
      </c>
      <c r="C177" s="333">
        <f t="shared" ref="C177:C185" si="32">D177+E177+F177+G177+H177+I177</f>
        <v>0</v>
      </c>
      <c r="D177" s="333"/>
      <c r="E177" s="333"/>
      <c r="F177" s="333"/>
      <c r="G177" s="333"/>
      <c r="H177" s="333"/>
      <c r="I177" s="333"/>
    </row>
    <row r="178" s="186" customFormat="true" ht="20.1" customHeight="true" spans="1:9">
      <c r="A178" s="332">
        <v>21902</v>
      </c>
      <c r="B178" s="204" t="s">
        <v>1151</v>
      </c>
      <c r="C178" s="333">
        <f t="shared" si="32"/>
        <v>0</v>
      </c>
      <c r="D178" s="333"/>
      <c r="E178" s="333"/>
      <c r="F178" s="333"/>
      <c r="G178" s="333"/>
      <c r="H178" s="333"/>
      <c r="I178" s="333"/>
    </row>
    <row r="179" s="186" customFormat="true" ht="20.1" customHeight="true" spans="1:9">
      <c r="A179" s="332">
        <v>21903</v>
      </c>
      <c r="B179" s="204" t="s">
        <v>1152</v>
      </c>
      <c r="C179" s="333">
        <f t="shared" si="32"/>
        <v>0</v>
      </c>
      <c r="D179" s="333"/>
      <c r="E179" s="333"/>
      <c r="F179" s="333"/>
      <c r="G179" s="333"/>
      <c r="H179" s="333"/>
      <c r="I179" s="333"/>
    </row>
    <row r="180" s="186" customFormat="true" ht="20.1" customHeight="true" spans="1:9">
      <c r="A180" s="332">
        <v>21904</v>
      </c>
      <c r="B180" s="204" t="s">
        <v>1153</v>
      </c>
      <c r="C180" s="333">
        <f t="shared" si="32"/>
        <v>0</v>
      </c>
      <c r="D180" s="333"/>
      <c r="E180" s="333"/>
      <c r="F180" s="333"/>
      <c r="G180" s="333"/>
      <c r="H180" s="333"/>
      <c r="I180" s="333"/>
    </row>
    <row r="181" s="186" customFormat="true" ht="20.1" customHeight="true" spans="1:9">
      <c r="A181" s="332">
        <v>21905</v>
      </c>
      <c r="B181" s="204" t="s">
        <v>1154</v>
      </c>
      <c r="C181" s="333">
        <f t="shared" si="32"/>
        <v>0</v>
      </c>
      <c r="D181" s="333"/>
      <c r="E181" s="333"/>
      <c r="F181" s="333"/>
      <c r="G181" s="333"/>
      <c r="H181" s="333"/>
      <c r="I181" s="333"/>
    </row>
    <row r="182" s="186" customFormat="true" ht="20.1" customHeight="true" spans="1:9">
      <c r="A182" s="332">
        <v>21906</v>
      </c>
      <c r="B182" s="204" t="s">
        <v>932</v>
      </c>
      <c r="C182" s="333">
        <f t="shared" si="32"/>
        <v>0</v>
      </c>
      <c r="D182" s="333"/>
      <c r="E182" s="333"/>
      <c r="F182" s="333"/>
      <c r="G182" s="333"/>
      <c r="H182" s="333"/>
      <c r="I182" s="333"/>
    </row>
    <row r="183" s="186" customFormat="true" ht="20.1" customHeight="true" spans="1:9">
      <c r="A183" s="332">
        <v>21907</v>
      </c>
      <c r="B183" s="204" t="s">
        <v>1155</v>
      </c>
      <c r="C183" s="333">
        <f t="shared" si="32"/>
        <v>0</v>
      </c>
      <c r="D183" s="333"/>
      <c r="E183" s="333"/>
      <c r="F183" s="333"/>
      <c r="G183" s="333"/>
      <c r="H183" s="333"/>
      <c r="I183" s="333"/>
    </row>
    <row r="184" s="186" customFormat="true" ht="20.1" customHeight="true" spans="1:9">
      <c r="A184" s="332">
        <v>21908</v>
      </c>
      <c r="B184" s="204" t="s">
        <v>1156</v>
      </c>
      <c r="C184" s="333">
        <f t="shared" si="32"/>
        <v>0</v>
      </c>
      <c r="D184" s="333"/>
      <c r="E184" s="333"/>
      <c r="F184" s="333"/>
      <c r="G184" s="333"/>
      <c r="H184" s="333"/>
      <c r="I184" s="333"/>
    </row>
    <row r="185" s="186" customFormat="true" ht="20.1" customHeight="true" spans="1:9">
      <c r="A185" s="332">
        <v>21999</v>
      </c>
      <c r="B185" s="204" t="s">
        <v>1157</v>
      </c>
      <c r="C185" s="333">
        <f t="shared" si="32"/>
        <v>0</v>
      </c>
      <c r="D185" s="333"/>
      <c r="E185" s="333"/>
      <c r="F185" s="333"/>
      <c r="G185" s="333"/>
      <c r="H185" s="333"/>
      <c r="I185" s="333"/>
    </row>
    <row r="186" s="188" customFormat="true" ht="20.1" customHeight="true" spans="1:9">
      <c r="A186" s="335">
        <v>220</v>
      </c>
      <c r="B186" s="238" t="s">
        <v>1369</v>
      </c>
      <c r="C186" s="231">
        <f t="shared" ref="C186:I186" si="33">SUM(C187:C189)</f>
        <v>83529</v>
      </c>
      <c r="D186" s="231">
        <f t="shared" si="33"/>
        <v>1697</v>
      </c>
      <c r="E186" s="231">
        <f t="shared" si="33"/>
        <v>70000</v>
      </c>
      <c r="F186" s="231">
        <f t="shared" si="33"/>
        <v>11832</v>
      </c>
      <c r="G186" s="231">
        <f t="shared" si="33"/>
        <v>0</v>
      </c>
      <c r="H186" s="231">
        <f t="shared" si="33"/>
        <v>0</v>
      </c>
      <c r="I186" s="231">
        <f t="shared" si="33"/>
        <v>0</v>
      </c>
    </row>
    <row r="187" s="186" customFormat="true" ht="20.1" customHeight="true" spans="1:9">
      <c r="A187" s="332">
        <v>22001</v>
      </c>
      <c r="B187" s="204" t="s">
        <v>1159</v>
      </c>
      <c r="C187" s="333">
        <f t="shared" ref="C187:C189" si="34">D187+E187+F187+G187+H187+I187</f>
        <v>83529</v>
      </c>
      <c r="D187" s="333">
        <v>1697</v>
      </c>
      <c r="E187" s="333">
        <v>70000</v>
      </c>
      <c r="F187" s="333">
        <v>11832</v>
      </c>
      <c r="G187" s="333"/>
      <c r="H187" s="333"/>
      <c r="I187" s="333"/>
    </row>
    <row r="188" s="186" customFormat="true" ht="20.1" customHeight="true" spans="1:9">
      <c r="A188" s="332">
        <v>22005</v>
      </c>
      <c r="B188" s="204" t="s">
        <v>1183</v>
      </c>
      <c r="C188" s="333">
        <f t="shared" si="34"/>
        <v>0</v>
      </c>
      <c r="D188" s="333"/>
      <c r="E188" s="333"/>
      <c r="F188" s="333"/>
      <c r="G188" s="333"/>
      <c r="H188" s="333"/>
      <c r="I188" s="333"/>
    </row>
    <row r="189" s="186" customFormat="true" ht="20.1" customHeight="true" spans="1:9">
      <c r="A189" s="332">
        <v>22099</v>
      </c>
      <c r="B189" s="204" t="s">
        <v>1196</v>
      </c>
      <c r="C189" s="333">
        <f t="shared" si="34"/>
        <v>0</v>
      </c>
      <c r="D189" s="333"/>
      <c r="E189" s="333"/>
      <c r="F189" s="333"/>
      <c r="G189" s="333"/>
      <c r="H189" s="333"/>
      <c r="I189" s="333"/>
    </row>
    <row r="190" s="188" customFormat="true" ht="20.1" customHeight="true" spans="1:9">
      <c r="A190" s="335">
        <v>221</v>
      </c>
      <c r="B190" s="238" t="s">
        <v>1370</v>
      </c>
      <c r="C190" s="231">
        <f t="shared" ref="C190:I190" si="35">SUM(C191:C193)</f>
        <v>16541</v>
      </c>
      <c r="D190" s="231">
        <f t="shared" si="35"/>
        <v>10015</v>
      </c>
      <c r="E190" s="231">
        <f t="shared" si="35"/>
        <v>1897</v>
      </c>
      <c r="F190" s="231">
        <f t="shared" si="35"/>
        <v>4629</v>
      </c>
      <c r="G190" s="231">
        <f t="shared" si="35"/>
        <v>0</v>
      </c>
      <c r="H190" s="231">
        <f t="shared" si="35"/>
        <v>0</v>
      </c>
      <c r="I190" s="231">
        <f t="shared" si="35"/>
        <v>0</v>
      </c>
    </row>
    <row r="191" s="186" customFormat="true" ht="20.1" customHeight="true" spans="1:9">
      <c r="A191" s="332">
        <v>22101</v>
      </c>
      <c r="B191" s="204" t="s">
        <v>1199</v>
      </c>
      <c r="C191" s="333">
        <f t="shared" ref="C191:C193" si="36">D191+E191+F191+G191+H191+I191</f>
        <v>3501</v>
      </c>
      <c r="D191" s="333">
        <v>1000</v>
      </c>
      <c r="E191" s="333">
        <f>1897</f>
        <v>1897</v>
      </c>
      <c r="F191" s="333">
        <v>604</v>
      </c>
      <c r="G191" s="333"/>
      <c r="H191" s="333"/>
      <c r="I191" s="333"/>
    </row>
    <row r="192" s="186" customFormat="true" ht="20.1" customHeight="true" spans="1:9">
      <c r="A192" s="332">
        <v>22102</v>
      </c>
      <c r="B192" s="204" t="s">
        <v>1211</v>
      </c>
      <c r="C192" s="333">
        <f t="shared" si="36"/>
        <v>8061</v>
      </c>
      <c r="D192" s="333">
        <v>8057</v>
      </c>
      <c r="E192" s="333">
        <v>0</v>
      </c>
      <c r="F192" s="333">
        <v>4</v>
      </c>
      <c r="G192" s="333"/>
      <c r="H192" s="333"/>
      <c r="I192" s="333"/>
    </row>
    <row r="193" s="186" customFormat="true" ht="20.1" customHeight="true" spans="1:9">
      <c r="A193" s="332">
        <v>22103</v>
      </c>
      <c r="B193" s="204" t="s">
        <v>1215</v>
      </c>
      <c r="C193" s="333">
        <f t="shared" si="36"/>
        <v>4979</v>
      </c>
      <c r="D193" s="333">
        <v>958</v>
      </c>
      <c r="E193" s="333">
        <v>0</v>
      </c>
      <c r="F193" s="333">
        <v>4021</v>
      </c>
      <c r="G193" s="333"/>
      <c r="H193" s="333"/>
      <c r="I193" s="333"/>
    </row>
    <row r="194" s="188" customFormat="true" ht="20.1" customHeight="true" spans="1:9">
      <c r="A194" s="335">
        <v>222</v>
      </c>
      <c r="B194" s="238" t="s">
        <v>1371</v>
      </c>
      <c r="C194" s="231">
        <f t="shared" ref="C194:I194" si="37">SUM(C195:C198)</f>
        <v>452</v>
      </c>
      <c r="D194" s="231">
        <f t="shared" si="37"/>
        <v>219</v>
      </c>
      <c r="E194" s="231">
        <f t="shared" si="37"/>
        <v>0</v>
      </c>
      <c r="F194" s="231">
        <f t="shared" si="37"/>
        <v>233</v>
      </c>
      <c r="G194" s="231">
        <f t="shared" si="37"/>
        <v>0</v>
      </c>
      <c r="H194" s="231">
        <f t="shared" si="37"/>
        <v>0</v>
      </c>
      <c r="I194" s="231">
        <f t="shared" si="37"/>
        <v>0</v>
      </c>
    </row>
    <row r="195" s="186" customFormat="true" ht="20.1" customHeight="true" spans="1:9">
      <c r="A195" s="332">
        <v>22201</v>
      </c>
      <c r="B195" s="204" t="s">
        <v>1220</v>
      </c>
      <c r="C195" s="333">
        <f t="shared" ref="C195:C198" si="38">D195+E195+F195+G195+H195+I195</f>
        <v>220</v>
      </c>
      <c r="D195" s="333">
        <v>219</v>
      </c>
      <c r="E195" s="333">
        <v>0</v>
      </c>
      <c r="F195" s="333">
        <v>1</v>
      </c>
      <c r="G195" s="333"/>
      <c r="H195" s="333"/>
      <c r="I195" s="333"/>
    </row>
    <row r="196" s="186" customFormat="true" ht="20.1" customHeight="true" spans="1:9">
      <c r="A196" s="332">
        <v>22203</v>
      </c>
      <c r="B196" s="204" t="s">
        <v>1234</v>
      </c>
      <c r="C196" s="333">
        <f t="shared" si="38"/>
        <v>0</v>
      </c>
      <c r="D196" s="333">
        <v>0</v>
      </c>
      <c r="E196" s="333">
        <v>0</v>
      </c>
      <c r="F196" s="333">
        <v>0</v>
      </c>
      <c r="G196" s="333"/>
      <c r="H196" s="333"/>
      <c r="I196" s="333"/>
    </row>
    <row r="197" s="186" customFormat="true" ht="20.1" customHeight="true" spans="1:9">
      <c r="A197" s="332">
        <v>22204</v>
      </c>
      <c r="B197" s="204" t="s">
        <v>1241</v>
      </c>
      <c r="C197" s="333">
        <f t="shared" si="38"/>
        <v>1</v>
      </c>
      <c r="D197" s="333">
        <v>0</v>
      </c>
      <c r="E197" s="333">
        <v>0</v>
      </c>
      <c r="F197" s="333">
        <v>1</v>
      </c>
      <c r="G197" s="333"/>
      <c r="H197" s="333"/>
      <c r="I197" s="333"/>
    </row>
    <row r="198" s="186" customFormat="true" ht="20.1" customHeight="true" spans="1:9">
      <c r="A198" s="332">
        <v>22205</v>
      </c>
      <c r="B198" s="204" t="s">
        <v>1247</v>
      </c>
      <c r="C198" s="333">
        <f t="shared" si="38"/>
        <v>231</v>
      </c>
      <c r="D198" s="333">
        <v>0</v>
      </c>
      <c r="E198" s="333">
        <v>0</v>
      </c>
      <c r="F198" s="333">
        <v>231</v>
      </c>
      <c r="G198" s="333"/>
      <c r="H198" s="333"/>
      <c r="I198" s="333"/>
    </row>
    <row r="199" s="188" customFormat="true" ht="20.1" customHeight="true" spans="1:9">
      <c r="A199" s="335">
        <v>224</v>
      </c>
      <c r="B199" s="238" t="s">
        <v>1372</v>
      </c>
      <c r="C199" s="231">
        <f t="shared" ref="C199:I199" si="39">SUM(C200:C206)</f>
        <v>6826</v>
      </c>
      <c r="D199" s="231">
        <f t="shared" si="39"/>
        <v>3511</v>
      </c>
      <c r="E199" s="231">
        <f t="shared" si="39"/>
        <v>0</v>
      </c>
      <c r="F199" s="231">
        <f t="shared" si="39"/>
        <v>3315</v>
      </c>
      <c r="G199" s="231">
        <f t="shared" si="39"/>
        <v>0</v>
      </c>
      <c r="H199" s="231">
        <f t="shared" si="39"/>
        <v>0</v>
      </c>
      <c r="I199" s="231">
        <f t="shared" si="39"/>
        <v>0</v>
      </c>
    </row>
    <row r="200" s="186" customFormat="true" ht="20.1" customHeight="true" spans="1:9">
      <c r="A200" s="332">
        <v>22401</v>
      </c>
      <c r="B200" s="204" t="s">
        <v>1261</v>
      </c>
      <c r="C200" s="333">
        <f t="shared" ref="C200:C207" si="40">D200+E200+F200+G200+H200+I200</f>
        <v>1616</v>
      </c>
      <c r="D200" s="333">
        <v>752</v>
      </c>
      <c r="E200" s="333">
        <v>0</v>
      </c>
      <c r="F200" s="333">
        <v>864</v>
      </c>
      <c r="G200" s="333"/>
      <c r="H200" s="333"/>
      <c r="I200" s="333"/>
    </row>
    <row r="201" s="186" customFormat="true" ht="20.1" customHeight="true" spans="1:9">
      <c r="A201" s="332">
        <v>22402</v>
      </c>
      <c r="B201" s="204" t="s">
        <v>1268</v>
      </c>
      <c r="C201" s="333">
        <f t="shared" si="40"/>
        <v>2585</v>
      </c>
      <c r="D201" s="333">
        <v>2585</v>
      </c>
      <c r="E201" s="333">
        <v>0</v>
      </c>
      <c r="F201" s="333">
        <v>0</v>
      </c>
      <c r="G201" s="333"/>
      <c r="H201" s="333"/>
      <c r="I201" s="333"/>
    </row>
    <row r="202" s="186" customFormat="true" ht="20.1" customHeight="true" spans="1:9">
      <c r="A202" s="332">
        <v>22404</v>
      </c>
      <c r="B202" s="204" t="s">
        <v>1271</v>
      </c>
      <c r="C202" s="333">
        <f t="shared" si="40"/>
        <v>0</v>
      </c>
      <c r="D202" s="333">
        <v>0</v>
      </c>
      <c r="E202" s="333">
        <v>0</v>
      </c>
      <c r="F202" s="333">
        <v>0</v>
      </c>
      <c r="G202" s="333"/>
      <c r="H202" s="333"/>
      <c r="I202" s="333"/>
    </row>
    <row r="203" s="186" customFormat="true" ht="20.1" customHeight="true" spans="1:9">
      <c r="A203" s="332">
        <v>22405</v>
      </c>
      <c r="B203" s="204" t="s">
        <v>1275</v>
      </c>
      <c r="C203" s="333">
        <f t="shared" si="40"/>
        <v>174</v>
      </c>
      <c r="D203" s="333">
        <v>174</v>
      </c>
      <c r="E203" s="333">
        <v>0</v>
      </c>
      <c r="F203" s="333">
        <v>0</v>
      </c>
      <c r="G203" s="333"/>
      <c r="H203" s="333"/>
      <c r="I203" s="333"/>
    </row>
    <row r="204" s="186" customFormat="true" ht="20.1" customHeight="true" spans="1:9">
      <c r="A204" s="332">
        <v>22406</v>
      </c>
      <c r="B204" s="204" t="s">
        <v>1285</v>
      </c>
      <c r="C204" s="333">
        <f t="shared" si="40"/>
        <v>0</v>
      </c>
      <c r="D204" s="333">
        <v>0</v>
      </c>
      <c r="E204" s="333">
        <v>0</v>
      </c>
      <c r="F204" s="333">
        <v>0</v>
      </c>
      <c r="G204" s="333"/>
      <c r="H204" s="333"/>
      <c r="I204" s="333"/>
    </row>
    <row r="205" s="186" customFormat="true" ht="20.1" customHeight="true" spans="1:9">
      <c r="A205" s="332">
        <v>22407</v>
      </c>
      <c r="B205" s="204" t="s">
        <v>1289</v>
      </c>
      <c r="C205" s="333">
        <f t="shared" si="40"/>
        <v>0</v>
      </c>
      <c r="D205" s="333">
        <v>0</v>
      </c>
      <c r="E205" s="333">
        <v>0</v>
      </c>
      <c r="F205" s="333">
        <v>0</v>
      </c>
      <c r="G205" s="333"/>
      <c r="H205" s="333"/>
      <c r="I205" s="333"/>
    </row>
    <row r="206" s="186" customFormat="true" ht="20.1" customHeight="true" spans="1:9">
      <c r="A206" s="332">
        <v>22499</v>
      </c>
      <c r="B206" s="204" t="s">
        <v>1293</v>
      </c>
      <c r="C206" s="333">
        <f t="shared" si="40"/>
        <v>2451</v>
      </c>
      <c r="D206" s="333">
        <v>0</v>
      </c>
      <c r="E206" s="333">
        <v>0</v>
      </c>
      <c r="F206" s="333">
        <v>2451</v>
      </c>
      <c r="G206" s="333"/>
      <c r="H206" s="333"/>
      <c r="I206" s="333"/>
    </row>
    <row r="207" s="188" customFormat="true" ht="20.1" customHeight="true" spans="1:9">
      <c r="A207" s="335">
        <v>227</v>
      </c>
      <c r="B207" s="238" t="s">
        <v>1373</v>
      </c>
      <c r="C207" s="231">
        <f t="shared" si="40"/>
        <v>2000</v>
      </c>
      <c r="D207" s="231">
        <v>2000</v>
      </c>
      <c r="E207" s="231"/>
      <c r="F207" s="231"/>
      <c r="G207" s="231"/>
      <c r="H207" s="231"/>
      <c r="I207" s="231"/>
    </row>
    <row r="208" s="188" customFormat="true" ht="20.1" customHeight="true" spans="1:9">
      <c r="A208" s="335">
        <v>229</v>
      </c>
      <c r="B208" s="238" t="s">
        <v>1374</v>
      </c>
      <c r="C208" s="231">
        <f t="shared" ref="C208:I208" si="41">SUM(C209:C210)</f>
        <v>3797</v>
      </c>
      <c r="D208" s="231">
        <f t="shared" si="41"/>
        <v>0</v>
      </c>
      <c r="E208" s="231">
        <f t="shared" si="41"/>
        <v>0</v>
      </c>
      <c r="F208" s="231">
        <f t="shared" si="41"/>
        <v>3797</v>
      </c>
      <c r="G208" s="231">
        <f t="shared" si="41"/>
        <v>0</v>
      </c>
      <c r="H208" s="231">
        <f t="shared" si="41"/>
        <v>0</v>
      </c>
      <c r="I208" s="231">
        <f t="shared" si="41"/>
        <v>0</v>
      </c>
    </row>
    <row r="209" s="186" customFormat="true" ht="20.1" customHeight="true" spans="1:9">
      <c r="A209" s="332">
        <v>22902</v>
      </c>
      <c r="B209" s="204" t="s">
        <v>1297</v>
      </c>
      <c r="C209" s="333">
        <f t="shared" ref="C209:C213" si="42">D209+E209+F209+G209+H209+I209</f>
        <v>0</v>
      </c>
      <c r="D209" s="333"/>
      <c r="E209" s="333"/>
      <c r="F209" s="333"/>
      <c r="G209" s="333"/>
      <c r="H209" s="333"/>
      <c r="I209" s="333"/>
    </row>
    <row r="210" s="186" customFormat="true" ht="20.1" customHeight="true" spans="1:9">
      <c r="A210" s="332">
        <v>22999</v>
      </c>
      <c r="B210" s="204" t="s">
        <v>1157</v>
      </c>
      <c r="C210" s="333">
        <f t="shared" si="42"/>
        <v>3797</v>
      </c>
      <c r="D210" s="333"/>
      <c r="E210" s="333"/>
      <c r="F210" s="333">
        <v>3797</v>
      </c>
      <c r="G210" s="333"/>
      <c r="H210" s="333"/>
      <c r="I210" s="333"/>
    </row>
    <row r="211" s="188" customFormat="true" ht="20.1" customHeight="true" spans="1:9">
      <c r="A211" s="335">
        <v>232</v>
      </c>
      <c r="B211" s="238" t="s">
        <v>1375</v>
      </c>
      <c r="C211" s="231">
        <f t="shared" ref="C211:I211" si="43">C212</f>
        <v>22231</v>
      </c>
      <c r="D211" s="231">
        <f t="shared" si="43"/>
        <v>22231</v>
      </c>
      <c r="E211" s="231">
        <f t="shared" si="43"/>
        <v>0</v>
      </c>
      <c r="F211" s="231">
        <f t="shared" si="43"/>
        <v>0</v>
      </c>
      <c r="G211" s="231">
        <f t="shared" si="43"/>
        <v>0</v>
      </c>
      <c r="H211" s="231">
        <f t="shared" si="43"/>
        <v>0</v>
      </c>
      <c r="I211" s="231">
        <f t="shared" si="43"/>
        <v>0</v>
      </c>
    </row>
    <row r="212" s="186" customFormat="true" ht="20.1" customHeight="true" spans="1:9">
      <c r="A212" s="332">
        <v>23203</v>
      </c>
      <c r="B212" s="204" t="s">
        <v>1301</v>
      </c>
      <c r="C212" s="333">
        <f t="shared" si="42"/>
        <v>22231</v>
      </c>
      <c r="D212" s="333">
        <v>22231</v>
      </c>
      <c r="E212" s="333"/>
      <c r="F212" s="333"/>
      <c r="G212" s="333"/>
      <c r="H212" s="333"/>
      <c r="I212" s="333"/>
    </row>
    <row r="213" s="188" customFormat="true" ht="20.1" customHeight="true" spans="1:9">
      <c r="A213" s="335">
        <v>233</v>
      </c>
      <c r="B213" s="238" t="s">
        <v>1376</v>
      </c>
      <c r="C213" s="231">
        <f t="shared" si="42"/>
        <v>0</v>
      </c>
      <c r="D213" s="231"/>
      <c r="E213" s="231"/>
      <c r="F213" s="231"/>
      <c r="G213" s="231"/>
      <c r="H213" s="231"/>
      <c r="I213" s="231"/>
    </row>
    <row r="214" s="188" customFormat="true" ht="20" customHeight="true" spans="1:9">
      <c r="A214" s="205" t="s">
        <v>166</v>
      </c>
      <c r="B214" s="205"/>
      <c r="C214" s="231">
        <f t="shared" ref="C214:I214" si="44">C6+C36+C39+C42+C54+C65+C76+C83+C105+C120+C135+C142+C151+C158+C166+C170+C176+C186+C190+C194+C199+C207+C208+C211+C213</f>
        <v>572164</v>
      </c>
      <c r="D214" s="231">
        <f t="shared" si="44"/>
        <v>214462</v>
      </c>
      <c r="E214" s="231">
        <f t="shared" si="44"/>
        <v>251004</v>
      </c>
      <c r="F214" s="231">
        <f t="shared" si="44"/>
        <v>106349</v>
      </c>
      <c r="G214" s="231">
        <f t="shared" si="44"/>
        <v>349</v>
      </c>
      <c r="H214" s="231">
        <f t="shared" si="44"/>
        <v>0</v>
      </c>
      <c r="I214" s="231">
        <f t="shared" si="44"/>
        <v>0</v>
      </c>
    </row>
  </sheetData>
  <autoFilter ref="A5:I214">
    <extLst/>
  </autoFilter>
  <mergeCells count="10">
    <mergeCell ref="A2:I2"/>
    <mergeCell ref="A4:B4"/>
    <mergeCell ref="A214:B214"/>
    <mergeCell ref="C4:C5"/>
    <mergeCell ref="D4:D5"/>
    <mergeCell ref="E4:E5"/>
    <mergeCell ref="F4:F5"/>
    <mergeCell ref="G4:G5"/>
    <mergeCell ref="H4:H5"/>
    <mergeCell ref="I4:I5"/>
  </mergeCells>
  <printOptions horizontalCentered="true"/>
  <pageMargins left="0.47244094488189" right="0.47244094488189" top="0.47244094488189" bottom="0.354330708661417" header="0.118110236220472" footer="0.118110236220472"/>
  <pageSetup paperSize="9" scale="8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9"/>
  <sheetViews>
    <sheetView showGridLines="0" zoomScale="130" zoomScaleNormal="130" workbookViewId="0">
      <selection activeCell="A2" sqref="A2:G2"/>
    </sheetView>
  </sheetViews>
  <sheetFormatPr defaultColWidth="8" defaultRowHeight="13.5" outlineLevelCol="6"/>
  <cols>
    <col min="1" max="1" width="15.75" style="1" customWidth="true"/>
    <col min="2" max="2" width="23.375" style="1" customWidth="true"/>
    <col min="3" max="7" width="8" style="167" customWidth="true"/>
    <col min="8" max="16384" width="8" style="1"/>
  </cols>
  <sheetData>
    <row r="1" s="1" customFormat="true" ht="14.25" spans="1:7">
      <c r="A1" s="191" t="s">
        <v>1377</v>
      </c>
      <c r="C1" s="167"/>
      <c r="D1" s="167"/>
      <c r="E1" s="167"/>
      <c r="F1" s="167"/>
      <c r="G1" s="167"/>
    </row>
    <row r="2" s="1" customFormat="true" ht="33" customHeight="true" spans="1:7">
      <c r="A2" s="309" t="s">
        <v>1378</v>
      </c>
      <c r="B2" s="309"/>
      <c r="C2" s="310"/>
      <c r="D2" s="310"/>
      <c r="E2" s="310"/>
      <c r="F2" s="310"/>
      <c r="G2" s="310"/>
    </row>
    <row r="3" s="1" customFormat="true" ht="14.25" customHeight="true" spans="1:7">
      <c r="A3" s="311" t="s">
        <v>1379</v>
      </c>
      <c r="B3" s="311"/>
      <c r="C3" s="312"/>
      <c r="D3" s="312"/>
      <c r="E3" s="312"/>
      <c r="F3" s="312"/>
      <c r="G3" s="167"/>
    </row>
    <row r="4" s="1" customFormat="true" ht="14.25" customHeight="true" spans="1:7">
      <c r="A4" s="313" t="s">
        <v>1380</v>
      </c>
      <c r="B4" s="313" t="s">
        <v>292</v>
      </c>
      <c r="C4" s="314" t="s">
        <v>1335</v>
      </c>
      <c r="D4" s="314"/>
      <c r="E4" s="314"/>
      <c r="F4" s="314"/>
      <c r="G4" s="330"/>
    </row>
    <row r="5" s="1" customFormat="true" ht="14.25" customHeight="true" spans="1:7">
      <c r="A5" s="315"/>
      <c r="B5" s="315"/>
      <c r="C5" s="314"/>
      <c r="D5" s="314" t="s">
        <v>1381</v>
      </c>
      <c r="E5" s="314" t="s">
        <v>1382</v>
      </c>
      <c r="F5" s="314" t="s">
        <v>1383</v>
      </c>
      <c r="G5" s="314" t="s">
        <v>1384</v>
      </c>
    </row>
    <row r="6" s="1" customFormat="true" ht="20.25" customHeight="true" spans="1:7">
      <c r="A6" s="315"/>
      <c r="B6" s="315"/>
      <c r="C6" s="314"/>
      <c r="D6" s="314"/>
      <c r="E6" s="314"/>
      <c r="F6" s="314"/>
      <c r="G6" s="314"/>
    </row>
    <row r="7" s="1" customFormat="true" ht="21" customHeight="true" spans="1:7">
      <c r="A7" s="315"/>
      <c r="B7" s="315"/>
      <c r="C7" s="314"/>
      <c r="D7" s="316"/>
      <c r="E7" s="316"/>
      <c r="F7" s="316"/>
      <c r="G7" s="316"/>
    </row>
    <row r="8" s="1" customFormat="true" ht="12.75" customHeight="true" spans="1:7">
      <c r="A8" s="327"/>
      <c r="B8" s="327" t="s">
        <v>1335</v>
      </c>
      <c r="C8" s="322">
        <f t="shared" ref="C8:C55" si="0">SUM(D8:G8)</f>
        <v>572164</v>
      </c>
      <c r="D8" s="322">
        <f t="shared" ref="D8:F8" si="1">D9+D14+D24+D30+D37+D40+D43+D46+D50+D52+D57</f>
        <v>214158</v>
      </c>
      <c r="E8" s="322">
        <f t="shared" si="1"/>
        <v>133487</v>
      </c>
      <c r="F8" s="322">
        <f t="shared" si="1"/>
        <v>118170</v>
      </c>
      <c r="G8" s="322">
        <f>G9+G14+G24+G30+G37+G40+G43+G46+G52+G57</f>
        <v>106349</v>
      </c>
    </row>
    <row r="9" s="1" customFormat="true" ht="12.75" customHeight="true" spans="1:7">
      <c r="A9" s="327" t="s">
        <v>1385</v>
      </c>
      <c r="B9" s="327" t="s">
        <v>1386</v>
      </c>
      <c r="C9" s="322">
        <f t="shared" si="0"/>
        <v>75618</v>
      </c>
      <c r="D9" s="322">
        <f t="shared" ref="D9:G9" si="2">SUM(D10:D13)</f>
        <v>75618</v>
      </c>
      <c r="E9" s="322">
        <f t="shared" si="2"/>
        <v>0</v>
      </c>
      <c r="F9" s="322">
        <f t="shared" si="2"/>
        <v>0</v>
      </c>
      <c r="G9" s="322">
        <f t="shared" si="2"/>
        <v>0</v>
      </c>
    </row>
    <row r="10" s="1" customFormat="true" ht="12.75" customHeight="true" spans="1:7">
      <c r="A10" s="321" t="s">
        <v>1387</v>
      </c>
      <c r="B10" s="321" t="s">
        <v>1388</v>
      </c>
      <c r="C10" s="322">
        <f t="shared" si="0"/>
        <v>41063</v>
      </c>
      <c r="D10" s="180">
        <v>41063</v>
      </c>
      <c r="E10" s="325"/>
      <c r="F10" s="325"/>
      <c r="G10" s="330"/>
    </row>
    <row r="11" s="1" customFormat="true" ht="12.75" customHeight="true" spans="1:7">
      <c r="A11" s="321" t="s">
        <v>1389</v>
      </c>
      <c r="B11" s="321" t="s">
        <v>1390</v>
      </c>
      <c r="C11" s="322">
        <f t="shared" si="0"/>
        <v>21944</v>
      </c>
      <c r="D11" s="180">
        <v>21944</v>
      </c>
      <c r="E11" s="325"/>
      <c r="F11" s="325"/>
      <c r="G11" s="330"/>
    </row>
    <row r="12" s="1" customFormat="true" ht="12.75" customHeight="true" spans="1:7">
      <c r="A12" s="321" t="s">
        <v>1391</v>
      </c>
      <c r="B12" s="321" t="s">
        <v>1392</v>
      </c>
      <c r="C12" s="322">
        <f t="shared" si="0"/>
        <v>5424</v>
      </c>
      <c r="D12" s="180">
        <v>5424</v>
      </c>
      <c r="E12" s="325"/>
      <c r="F12" s="325"/>
      <c r="G12" s="330"/>
    </row>
    <row r="13" s="1" customFormat="true" ht="12.75" customHeight="true" spans="1:7">
      <c r="A13" s="321" t="s">
        <v>1393</v>
      </c>
      <c r="B13" s="321" t="s">
        <v>1394</v>
      </c>
      <c r="C13" s="322">
        <f t="shared" si="0"/>
        <v>7187</v>
      </c>
      <c r="D13" s="180">
        <v>7187</v>
      </c>
      <c r="E13" s="325"/>
      <c r="F13" s="325"/>
      <c r="G13" s="330"/>
    </row>
    <row r="14" s="1" customFormat="true" ht="12.75" customHeight="true" spans="1:7">
      <c r="A14" s="327" t="s">
        <v>1395</v>
      </c>
      <c r="B14" s="327" t="s">
        <v>1396</v>
      </c>
      <c r="C14" s="322">
        <f t="shared" si="0"/>
        <v>35992</v>
      </c>
      <c r="D14" s="322">
        <f t="shared" ref="D14:G14" si="3">SUM(D15:D23)</f>
        <v>14473</v>
      </c>
      <c r="E14" s="322">
        <f t="shared" si="3"/>
        <v>3202</v>
      </c>
      <c r="F14" s="322">
        <f t="shared" si="3"/>
        <v>326</v>
      </c>
      <c r="G14" s="322">
        <f t="shared" si="3"/>
        <v>17991</v>
      </c>
    </row>
    <row r="15" s="1" customFormat="true" ht="12.75" customHeight="true" spans="1:7">
      <c r="A15" s="321" t="s">
        <v>1397</v>
      </c>
      <c r="B15" s="321" t="s">
        <v>1398</v>
      </c>
      <c r="C15" s="322">
        <f t="shared" si="0"/>
        <v>23891</v>
      </c>
      <c r="D15" s="180">
        <v>5589</v>
      </c>
      <c r="E15" s="325">
        <f>3299-27-70</f>
        <v>3202</v>
      </c>
      <c r="F15" s="325"/>
      <c r="G15" s="325">
        <v>15100</v>
      </c>
    </row>
    <row r="16" s="1" customFormat="true" ht="12.75" customHeight="true" spans="1:7">
      <c r="A16" s="321" t="s">
        <v>1399</v>
      </c>
      <c r="B16" s="321" t="s">
        <v>1400</v>
      </c>
      <c r="C16" s="322">
        <f t="shared" si="0"/>
        <v>191</v>
      </c>
      <c r="D16" s="180">
        <v>191</v>
      </c>
      <c r="E16" s="325"/>
      <c r="F16" s="325"/>
      <c r="G16" s="330"/>
    </row>
    <row r="17" s="1" customFormat="true" ht="12.75" customHeight="true" spans="1:7">
      <c r="A17" s="321" t="s">
        <v>1401</v>
      </c>
      <c r="B17" s="321" t="s">
        <v>1402</v>
      </c>
      <c r="C17" s="322">
        <f t="shared" si="0"/>
        <v>195</v>
      </c>
      <c r="D17" s="180">
        <v>195</v>
      </c>
      <c r="E17" s="325"/>
      <c r="F17" s="325"/>
      <c r="G17" s="330"/>
    </row>
    <row r="18" s="1" customFormat="true" ht="12.75" customHeight="true" spans="1:7">
      <c r="A18" s="321" t="s">
        <v>1403</v>
      </c>
      <c r="B18" s="321" t="s">
        <v>1404</v>
      </c>
      <c r="C18" s="322">
        <f t="shared" si="0"/>
        <v>573</v>
      </c>
      <c r="D18" s="180">
        <v>573</v>
      </c>
      <c r="E18" s="325"/>
      <c r="F18" s="325"/>
      <c r="G18" s="330"/>
    </row>
    <row r="19" s="1" customFormat="true" ht="12.75" customHeight="true" spans="1:7">
      <c r="A19" s="321" t="s">
        <v>1405</v>
      </c>
      <c r="B19" s="321" t="s">
        <v>1406</v>
      </c>
      <c r="C19" s="322">
        <f t="shared" si="0"/>
        <v>2028</v>
      </c>
      <c r="D19" s="180">
        <v>2028</v>
      </c>
      <c r="E19" s="325"/>
      <c r="F19" s="325"/>
      <c r="G19" s="330"/>
    </row>
    <row r="20" s="1" customFormat="true" ht="12.75" customHeight="true" spans="1:7">
      <c r="A20" s="321" t="s">
        <v>1407</v>
      </c>
      <c r="B20" s="321" t="s">
        <v>1408</v>
      </c>
      <c r="C20" s="322">
        <f t="shared" si="0"/>
        <v>9</v>
      </c>
      <c r="D20" s="180">
        <v>9</v>
      </c>
      <c r="E20" s="325"/>
      <c r="F20" s="325"/>
      <c r="G20" s="330"/>
    </row>
    <row r="21" s="1" customFormat="true" ht="12.75" customHeight="true" spans="1:7">
      <c r="A21" s="321" t="s">
        <v>1409</v>
      </c>
      <c r="B21" s="321" t="s">
        <v>1410</v>
      </c>
      <c r="C21" s="322">
        <f t="shared" si="0"/>
        <v>141</v>
      </c>
      <c r="D21" s="180">
        <v>141</v>
      </c>
      <c r="E21" s="325"/>
      <c r="F21" s="325"/>
      <c r="G21" s="330"/>
    </row>
    <row r="22" s="1" customFormat="true" ht="12.75" customHeight="true" spans="1:7">
      <c r="A22" s="321" t="s">
        <v>1411</v>
      </c>
      <c r="B22" s="321" t="s">
        <v>1412</v>
      </c>
      <c r="C22" s="322">
        <f t="shared" si="0"/>
        <v>1464</v>
      </c>
      <c r="D22" s="180">
        <v>1464</v>
      </c>
      <c r="E22" s="325"/>
      <c r="F22" s="325"/>
      <c r="G22" s="330"/>
    </row>
    <row r="23" s="1" customFormat="true" ht="12.75" customHeight="true" spans="1:7">
      <c r="A23" s="321" t="s">
        <v>1413</v>
      </c>
      <c r="B23" s="321" t="s">
        <v>1414</v>
      </c>
      <c r="C23" s="322">
        <f t="shared" si="0"/>
        <v>7500</v>
      </c>
      <c r="D23" s="180">
        <v>4283</v>
      </c>
      <c r="E23" s="325"/>
      <c r="F23" s="325">
        <v>326</v>
      </c>
      <c r="G23" s="180">
        <v>2891</v>
      </c>
    </row>
    <row r="24" s="1" customFormat="true" ht="12.75" customHeight="true" spans="1:7">
      <c r="A24" s="177" t="s">
        <v>1415</v>
      </c>
      <c r="B24" s="177" t="s">
        <v>1416</v>
      </c>
      <c r="C24" s="322">
        <f t="shared" si="0"/>
        <v>109947</v>
      </c>
      <c r="D24" s="322">
        <f>SUM(D25:D29)</f>
        <v>10388</v>
      </c>
      <c r="E24" s="322">
        <f t="shared" ref="E24:G24" si="4">SUM(E26:E29)</f>
        <v>7354</v>
      </c>
      <c r="F24" s="322">
        <f t="shared" si="4"/>
        <v>33970</v>
      </c>
      <c r="G24" s="322">
        <f t="shared" si="4"/>
        <v>58235</v>
      </c>
    </row>
    <row r="25" s="1" customFormat="true" ht="12.75" customHeight="true" spans="1:7">
      <c r="A25" s="179" t="s">
        <v>1417</v>
      </c>
      <c r="B25" s="179" t="s">
        <v>1418</v>
      </c>
      <c r="C25" s="322">
        <f t="shared" si="0"/>
        <v>2</v>
      </c>
      <c r="D25" s="325">
        <v>2</v>
      </c>
      <c r="E25" s="322"/>
      <c r="F25" s="322"/>
      <c r="G25" s="322"/>
    </row>
    <row r="26" s="1" customFormat="true" ht="12.75" customHeight="true" spans="1:7">
      <c r="A26" s="321" t="s">
        <v>1419</v>
      </c>
      <c r="B26" s="321" t="s">
        <v>1420</v>
      </c>
      <c r="C26" s="322">
        <f t="shared" si="0"/>
        <v>74793</v>
      </c>
      <c r="D26" s="180">
        <f>1560+1979+652</f>
        <v>4191</v>
      </c>
      <c r="E26" s="325">
        <f>7353-652</f>
        <v>6701</v>
      </c>
      <c r="F26" s="325">
        <v>27353</v>
      </c>
      <c r="G26" s="325">
        <v>36548</v>
      </c>
    </row>
    <row r="27" s="1" customFormat="true" ht="12.75" customHeight="true" spans="1:7">
      <c r="A27" s="321" t="s">
        <v>1421</v>
      </c>
      <c r="B27" s="321" t="s">
        <v>1422</v>
      </c>
      <c r="C27" s="322">
        <f t="shared" si="0"/>
        <v>81</v>
      </c>
      <c r="D27" s="180">
        <v>81</v>
      </c>
      <c r="E27" s="325"/>
      <c r="F27" s="325"/>
      <c r="G27" s="330"/>
    </row>
    <row r="28" s="1" customFormat="true" ht="12.75" customHeight="true" spans="1:7">
      <c r="A28" s="179" t="s">
        <v>1423</v>
      </c>
      <c r="B28" s="179" t="s">
        <v>1424</v>
      </c>
      <c r="C28" s="322">
        <f t="shared" si="0"/>
        <v>2</v>
      </c>
      <c r="D28" s="180">
        <v>2</v>
      </c>
      <c r="E28" s="325"/>
      <c r="F28" s="325"/>
      <c r="G28" s="330"/>
    </row>
    <row r="29" s="1" customFormat="true" ht="12.75" customHeight="true" spans="1:7">
      <c r="A29" s="321" t="s">
        <v>1425</v>
      </c>
      <c r="B29" s="321" t="s">
        <v>1426</v>
      </c>
      <c r="C29" s="322">
        <f t="shared" si="0"/>
        <v>35069</v>
      </c>
      <c r="D29" s="180">
        <f>15558-9446</f>
        <v>6112</v>
      </c>
      <c r="E29" s="325">
        <v>653</v>
      </c>
      <c r="F29" s="325">
        <f>3232+86+3299</f>
        <v>6617</v>
      </c>
      <c r="G29" s="325">
        <v>21687</v>
      </c>
    </row>
    <row r="30" s="1" customFormat="true" ht="12.75" customHeight="true" spans="1:7">
      <c r="A30" s="177" t="s">
        <v>1427</v>
      </c>
      <c r="B30" s="177" t="s">
        <v>1428</v>
      </c>
      <c r="C30" s="322">
        <f t="shared" si="0"/>
        <v>108521</v>
      </c>
      <c r="D30" s="322">
        <f t="shared" ref="D30:G30" si="5">SUM(D32:D36)</f>
        <v>1607</v>
      </c>
      <c r="E30" s="322">
        <f t="shared" si="5"/>
        <v>41362</v>
      </c>
      <c r="F30" s="322">
        <f t="shared" si="5"/>
        <v>65432</v>
      </c>
      <c r="G30" s="322">
        <f t="shared" si="5"/>
        <v>120</v>
      </c>
    </row>
    <row r="31" s="1" customFormat="true" ht="12.75" customHeight="true" spans="1:7">
      <c r="A31" s="179" t="s">
        <v>1429</v>
      </c>
      <c r="B31" s="179" t="s">
        <v>1418</v>
      </c>
      <c r="C31" s="322">
        <f t="shared" si="0"/>
        <v>0</v>
      </c>
      <c r="D31" s="325"/>
      <c r="E31" s="322"/>
      <c r="F31" s="322"/>
      <c r="G31" s="322"/>
    </row>
    <row r="32" s="1" customFormat="true" ht="12.75" customHeight="true" spans="1:7">
      <c r="A32" s="179" t="s">
        <v>1430</v>
      </c>
      <c r="B32" s="179" t="s">
        <v>1420</v>
      </c>
      <c r="C32" s="322">
        <f t="shared" si="0"/>
        <v>108367</v>
      </c>
      <c r="D32" s="325">
        <f>1373+200</f>
        <v>1573</v>
      </c>
      <c r="E32" s="322">
        <f>41918-556</f>
        <v>41362</v>
      </c>
      <c r="F32" s="322">
        <f>117350-51918</f>
        <v>65432</v>
      </c>
      <c r="G32" s="322"/>
    </row>
    <row r="33" s="1" customFormat="true" ht="12.75" customHeight="true" spans="1:7">
      <c r="A33" s="179" t="s">
        <v>1431</v>
      </c>
      <c r="B33" s="179" t="s">
        <v>1432</v>
      </c>
      <c r="C33" s="322">
        <f t="shared" si="0"/>
        <v>0</v>
      </c>
      <c r="D33" s="325"/>
      <c r="E33" s="322"/>
      <c r="F33" s="322"/>
      <c r="G33" s="322"/>
    </row>
    <row r="34" s="1" customFormat="true" ht="12.75" customHeight="true" spans="1:7">
      <c r="A34" s="179" t="s">
        <v>1433</v>
      </c>
      <c r="B34" s="179" t="s">
        <v>1422</v>
      </c>
      <c r="C34" s="322">
        <f t="shared" si="0"/>
        <v>154</v>
      </c>
      <c r="D34" s="325">
        <v>34</v>
      </c>
      <c r="E34" s="322"/>
      <c r="F34" s="322"/>
      <c r="G34" s="322">
        <v>120</v>
      </c>
    </row>
    <row r="35" s="1" customFormat="true" ht="12.75" customHeight="true" spans="1:7">
      <c r="A35" s="179" t="s">
        <v>1434</v>
      </c>
      <c r="B35" s="179" t="s">
        <v>1424</v>
      </c>
      <c r="C35" s="322">
        <f t="shared" si="0"/>
        <v>0</v>
      </c>
      <c r="D35" s="325"/>
      <c r="E35" s="322"/>
      <c r="F35" s="322"/>
      <c r="G35" s="322"/>
    </row>
    <row r="36" s="1" customFormat="true" ht="12.75" customHeight="true" spans="1:7">
      <c r="A36" s="179" t="s">
        <v>1435</v>
      </c>
      <c r="B36" s="179" t="s">
        <v>1426</v>
      </c>
      <c r="C36" s="322">
        <f t="shared" si="0"/>
        <v>0</v>
      </c>
      <c r="D36" s="325"/>
      <c r="E36" s="322"/>
      <c r="F36" s="322"/>
      <c r="G36" s="322"/>
    </row>
    <row r="37" s="1" customFormat="true" ht="12.75" customHeight="true" spans="1:7">
      <c r="A37" s="327" t="s">
        <v>1436</v>
      </c>
      <c r="B37" s="327" t="s">
        <v>1437</v>
      </c>
      <c r="C37" s="322">
        <f t="shared" si="0"/>
        <v>74068</v>
      </c>
      <c r="D37" s="322">
        <f t="shared" ref="D37:G37" si="6">SUM(D38:D39)</f>
        <v>74068</v>
      </c>
      <c r="E37" s="322">
        <f t="shared" si="6"/>
        <v>0</v>
      </c>
      <c r="F37" s="322">
        <f t="shared" si="6"/>
        <v>0</v>
      </c>
      <c r="G37" s="322">
        <f t="shared" si="6"/>
        <v>0</v>
      </c>
    </row>
    <row r="38" s="1" customFormat="true" ht="12.75" customHeight="true" spans="1:7">
      <c r="A38" s="321" t="s">
        <v>1438</v>
      </c>
      <c r="B38" s="321" t="s">
        <v>1439</v>
      </c>
      <c r="C38" s="322">
        <f t="shared" si="0"/>
        <v>64969</v>
      </c>
      <c r="D38" s="180">
        <v>64969</v>
      </c>
      <c r="E38" s="325"/>
      <c r="F38" s="325"/>
      <c r="G38" s="330"/>
    </row>
    <row r="39" s="1" customFormat="true" ht="12.75" customHeight="true" spans="1:7">
      <c r="A39" s="321" t="s">
        <v>1440</v>
      </c>
      <c r="B39" s="321" t="s">
        <v>1441</v>
      </c>
      <c r="C39" s="322">
        <f t="shared" si="0"/>
        <v>9099</v>
      </c>
      <c r="D39" s="180">
        <v>9099</v>
      </c>
      <c r="E39" s="325"/>
      <c r="F39" s="325"/>
      <c r="G39" s="330"/>
    </row>
    <row r="40" s="1" customFormat="true" ht="12.75" customHeight="true" spans="1:7">
      <c r="A40" s="327" t="s">
        <v>1442</v>
      </c>
      <c r="B40" s="327" t="s">
        <v>1443</v>
      </c>
      <c r="C40" s="322">
        <f t="shared" si="0"/>
        <v>157</v>
      </c>
      <c r="D40" s="322">
        <f t="shared" ref="D40:G40" si="7">SUM(D41:D42)</f>
        <v>157</v>
      </c>
      <c r="E40" s="322">
        <f t="shared" si="7"/>
        <v>0</v>
      </c>
      <c r="F40" s="322">
        <f t="shared" si="7"/>
        <v>0</v>
      </c>
      <c r="G40" s="322">
        <f t="shared" si="7"/>
        <v>0</v>
      </c>
    </row>
    <row r="41" s="1" customFormat="true" ht="12.75" customHeight="true" spans="1:7">
      <c r="A41" s="321" t="s">
        <v>1444</v>
      </c>
      <c r="B41" s="179" t="s">
        <v>1445</v>
      </c>
      <c r="C41" s="322">
        <f t="shared" si="0"/>
        <v>157</v>
      </c>
      <c r="D41" s="180">
        <v>157</v>
      </c>
      <c r="E41" s="325"/>
      <c r="F41" s="325"/>
      <c r="G41" s="330"/>
    </row>
    <row r="42" s="1" customFormat="true" ht="12.75" customHeight="true" spans="1:7">
      <c r="A42" s="321" t="s">
        <v>1446</v>
      </c>
      <c r="B42" s="179" t="s">
        <v>1447</v>
      </c>
      <c r="C42" s="322">
        <f t="shared" si="0"/>
        <v>0</v>
      </c>
      <c r="D42" s="180"/>
      <c r="E42" s="325"/>
      <c r="F42" s="325"/>
      <c r="G42" s="330"/>
    </row>
    <row r="43" s="1" customFormat="true" ht="12.75" customHeight="true" spans="1:7">
      <c r="A43" s="327" t="s">
        <v>1448</v>
      </c>
      <c r="B43" s="327" t="s">
        <v>1449</v>
      </c>
      <c r="C43" s="322">
        <f t="shared" si="0"/>
        <v>11702</v>
      </c>
      <c r="D43" s="322">
        <f t="shared" ref="D43:G43" si="8">SUM(D44:D45)</f>
        <v>2092</v>
      </c>
      <c r="E43" s="322">
        <f t="shared" si="8"/>
        <v>0</v>
      </c>
      <c r="F43" s="322">
        <f t="shared" si="8"/>
        <v>2538</v>
      </c>
      <c r="G43" s="322">
        <f t="shared" si="8"/>
        <v>7072</v>
      </c>
    </row>
    <row r="44" s="1" customFormat="true" ht="12.75" customHeight="true" spans="1:7">
      <c r="A44" s="321" t="s">
        <v>1450</v>
      </c>
      <c r="B44" s="321" t="s">
        <v>1451</v>
      </c>
      <c r="C44" s="322">
        <f t="shared" si="0"/>
        <v>1600</v>
      </c>
      <c r="D44" s="180">
        <v>1035</v>
      </c>
      <c r="E44" s="325"/>
      <c r="F44" s="325">
        <v>565</v>
      </c>
      <c r="G44" s="330"/>
    </row>
    <row r="45" s="1" customFormat="true" ht="12.75" customHeight="true" spans="1:7">
      <c r="A45" s="321" t="s">
        <v>1452</v>
      </c>
      <c r="B45" s="321" t="s">
        <v>1453</v>
      </c>
      <c r="C45" s="322">
        <f t="shared" si="0"/>
        <v>10102</v>
      </c>
      <c r="D45" s="180">
        <v>1057</v>
      </c>
      <c r="E45" s="325"/>
      <c r="F45" s="325">
        <v>1973</v>
      </c>
      <c r="G45" s="325">
        <v>7072</v>
      </c>
    </row>
    <row r="46" s="1" customFormat="true" ht="12.75" customHeight="true" spans="1:7">
      <c r="A46" s="327" t="s">
        <v>1454</v>
      </c>
      <c r="B46" s="327" t="s">
        <v>1455</v>
      </c>
      <c r="C46" s="322">
        <f t="shared" si="0"/>
        <v>57598</v>
      </c>
      <c r="D46" s="322">
        <f t="shared" ref="D46:G46" si="9">SUM(D47:D49)</f>
        <v>13313</v>
      </c>
      <c r="E46" s="322">
        <f t="shared" si="9"/>
        <v>6675</v>
      </c>
      <c r="F46" s="322">
        <f t="shared" si="9"/>
        <v>15904</v>
      </c>
      <c r="G46" s="322">
        <f t="shared" si="9"/>
        <v>21706</v>
      </c>
    </row>
    <row r="47" s="1" customFormat="true" ht="12.75" customHeight="true" spans="1:7">
      <c r="A47" s="321" t="s">
        <v>1456</v>
      </c>
      <c r="B47" s="321" t="s">
        <v>1457</v>
      </c>
      <c r="C47" s="322">
        <f t="shared" si="0"/>
        <v>1239</v>
      </c>
      <c r="D47" s="180">
        <v>1239</v>
      </c>
      <c r="E47" s="325"/>
      <c r="F47" s="325"/>
      <c r="G47" s="330"/>
    </row>
    <row r="48" s="1" customFormat="true" ht="12.75" customHeight="true" spans="1:7">
      <c r="A48" s="321" t="s">
        <v>1458</v>
      </c>
      <c r="B48" s="321" t="s">
        <v>1459</v>
      </c>
      <c r="C48" s="322">
        <f t="shared" si="0"/>
        <v>259</v>
      </c>
      <c r="D48" s="180">
        <v>259</v>
      </c>
      <c r="E48" s="325"/>
      <c r="F48" s="325"/>
      <c r="G48" s="330"/>
    </row>
    <row r="49" s="1" customFormat="true" ht="12.75" customHeight="true" spans="1:7">
      <c r="A49" s="321" t="s">
        <v>1460</v>
      </c>
      <c r="B49" s="321" t="s">
        <v>1461</v>
      </c>
      <c r="C49" s="322">
        <f t="shared" si="0"/>
        <v>56100</v>
      </c>
      <c r="D49" s="180">
        <v>11815</v>
      </c>
      <c r="E49" s="325">
        <v>6675</v>
      </c>
      <c r="F49" s="325">
        <f>97473-81569</f>
        <v>15904</v>
      </c>
      <c r="G49" s="325">
        <v>21706</v>
      </c>
    </row>
    <row r="50" s="1" customFormat="true" ht="12.75" customHeight="true" spans="1:7">
      <c r="A50" s="327" t="s">
        <v>1462</v>
      </c>
      <c r="B50" s="327" t="s">
        <v>1463</v>
      </c>
      <c r="C50" s="322">
        <f t="shared" si="0"/>
        <v>74894</v>
      </c>
      <c r="D50" s="322">
        <f>SUM(D51)</f>
        <v>0</v>
      </c>
      <c r="E50" s="322">
        <f t="shared" ref="E50:G50" si="10">SUM(E51:E53)</f>
        <v>74894</v>
      </c>
      <c r="F50" s="322">
        <f t="shared" si="10"/>
        <v>0</v>
      </c>
      <c r="G50" s="322">
        <f t="shared" si="10"/>
        <v>0</v>
      </c>
    </row>
    <row r="51" s="1" customFormat="true" ht="12.75" customHeight="true" spans="1:7">
      <c r="A51" s="328" t="s">
        <v>1464</v>
      </c>
      <c r="B51" s="321" t="s">
        <v>1465</v>
      </c>
      <c r="C51" s="322">
        <f t="shared" si="0"/>
        <v>74894</v>
      </c>
      <c r="D51" s="329"/>
      <c r="E51" s="325">
        <v>74894</v>
      </c>
      <c r="F51" s="325"/>
      <c r="G51" s="325"/>
    </row>
    <row r="52" s="1" customFormat="true" ht="12.75" customHeight="true" spans="1:7">
      <c r="A52" s="327" t="s">
        <v>1466</v>
      </c>
      <c r="B52" s="327" t="s">
        <v>1467</v>
      </c>
      <c r="C52" s="322">
        <f t="shared" si="0"/>
        <v>22231</v>
      </c>
      <c r="D52" s="322">
        <f>SUM(D53:D54)</f>
        <v>22231</v>
      </c>
      <c r="E52" s="322">
        <f t="shared" ref="E52:G52" si="11">SUM(E53)</f>
        <v>0</v>
      </c>
      <c r="F52" s="322">
        <f t="shared" si="11"/>
        <v>0</v>
      </c>
      <c r="G52" s="322">
        <f t="shared" si="11"/>
        <v>0</v>
      </c>
    </row>
    <row r="53" s="1" customFormat="true" ht="12.75" customHeight="true" spans="1:7">
      <c r="A53" s="321" t="s">
        <v>1468</v>
      </c>
      <c r="B53" s="321" t="s">
        <v>1469</v>
      </c>
      <c r="C53" s="322">
        <f t="shared" si="0"/>
        <v>22226</v>
      </c>
      <c r="D53" s="325">
        <v>22226</v>
      </c>
      <c r="E53" s="325"/>
      <c r="F53" s="325"/>
      <c r="G53" s="330"/>
    </row>
    <row r="54" s="1" customFormat="true" ht="12.75" customHeight="true" spans="1:7">
      <c r="A54" s="179" t="s">
        <v>1470</v>
      </c>
      <c r="B54" s="179" t="s">
        <v>1471</v>
      </c>
      <c r="C54" s="322">
        <f t="shared" si="0"/>
        <v>5</v>
      </c>
      <c r="D54" s="325">
        <v>5</v>
      </c>
      <c r="E54" s="325"/>
      <c r="F54" s="325"/>
      <c r="G54" s="330"/>
    </row>
    <row r="55" s="1" customFormat="true" ht="12.75" customHeight="true" spans="1:7">
      <c r="A55" s="177" t="s">
        <v>1472</v>
      </c>
      <c r="B55" s="177" t="s">
        <v>1473</v>
      </c>
      <c r="C55" s="322">
        <f t="shared" si="0"/>
        <v>2000</v>
      </c>
      <c r="D55" s="322">
        <f t="shared" ref="D55:G55" si="12">SUM(D56)</f>
        <v>2000</v>
      </c>
      <c r="E55" s="322">
        <f t="shared" si="12"/>
        <v>0</v>
      </c>
      <c r="F55" s="322">
        <f t="shared" si="12"/>
        <v>0</v>
      </c>
      <c r="G55" s="322">
        <f t="shared" si="12"/>
        <v>0</v>
      </c>
    </row>
    <row r="56" s="1" customFormat="true" ht="12.75" customHeight="true" spans="1:7">
      <c r="A56" s="179" t="s">
        <v>1474</v>
      </c>
      <c r="B56" s="179" t="s">
        <v>1475</v>
      </c>
      <c r="C56" s="322"/>
      <c r="D56" s="325">
        <v>2000</v>
      </c>
      <c r="E56" s="325"/>
      <c r="F56" s="325"/>
      <c r="G56" s="330"/>
    </row>
    <row r="57" s="1" customFormat="true" ht="12.75" customHeight="true" spans="1:7">
      <c r="A57" s="327" t="s">
        <v>1476</v>
      </c>
      <c r="B57" s="327" t="s">
        <v>1296</v>
      </c>
      <c r="C57" s="322">
        <f>SUM(D57:G57)</f>
        <v>1436</v>
      </c>
      <c r="D57" s="322">
        <f t="shared" ref="D57:G57" si="13">SUM(D58)</f>
        <v>211</v>
      </c>
      <c r="E57" s="322">
        <f t="shared" si="13"/>
        <v>0</v>
      </c>
      <c r="F57" s="322">
        <f t="shared" si="13"/>
        <v>0</v>
      </c>
      <c r="G57" s="322">
        <f t="shared" si="13"/>
        <v>1225</v>
      </c>
    </row>
    <row r="58" s="1" customFormat="true" ht="12.75" customHeight="true" spans="1:7">
      <c r="A58" s="321" t="s">
        <v>1477</v>
      </c>
      <c r="B58" s="321" t="s">
        <v>1478</v>
      </c>
      <c r="C58" s="322">
        <f>SUM(D58:G58)</f>
        <v>1436</v>
      </c>
      <c r="D58" s="325">
        <v>211</v>
      </c>
      <c r="E58" s="325"/>
      <c r="F58" s="325"/>
      <c r="G58" s="330">
        <v>1225</v>
      </c>
    </row>
    <row r="59" s="1" customFormat="true" spans="3:7">
      <c r="C59" s="167"/>
      <c r="D59" s="167" t="s">
        <v>83</v>
      </c>
      <c r="E59" s="167"/>
      <c r="F59" s="167"/>
      <c r="G59" s="167"/>
    </row>
  </sheetData>
  <mergeCells count="10">
    <mergeCell ref="A2:G2"/>
    <mergeCell ref="A3:F3"/>
    <mergeCell ref="D4:F4"/>
    <mergeCell ref="A4:A7"/>
    <mergeCell ref="B4:B7"/>
    <mergeCell ref="C4:C7"/>
    <mergeCell ref="D5:D7"/>
    <mergeCell ref="E5:E7"/>
    <mergeCell ref="F5:F7"/>
    <mergeCell ref="G5:G7"/>
  </mergeCells>
  <pageMargins left="0.75" right="0.75" top="1" bottom="1" header="0.5" footer="0.5"/>
  <pageSetup paperSize="1" orientation="portrait" horizontalDpi="300" verticalDpi="300"/>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showGridLines="0" zoomScale="130" zoomScaleNormal="130" workbookViewId="0">
      <selection activeCell="C19" sqref="C19"/>
    </sheetView>
  </sheetViews>
  <sheetFormatPr defaultColWidth="8" defaultRowHeight="13.5" outlineLevelCol="5"/>
  <cols>
    <col min="1" max="1" width="15.875" style="1" customWidth="true"/>
    <col min="2" max="2" width="23.625" style="1" customWidth="true"/>
    <col min="3" max="3" width="11.625" style="167" customWidth="true"/>
    <col min="4" max="4" width="12" style="167" customWidth="true"/>
    <col min="5" max="5" width="14.5" style="167" customWidth="true"/>
    <col min="6" max="6" width="12.625" style="1" customWidth="true"/>
    <col min="7" max="16384" width="8" style="1"/>
  </cols>
  <sheetData>
    <row r="1" ht="14.25" spans="1:1">
      <c r="A1" s="191" t="s">
        <v>1479</v>
      </c>
    </row>
    <row r="2" ht="20.25" customHeight="true" spans="1:6">
      <c r="A2" s="309" t="s">
        <v>1480</v>
      </c>
      <c r="B2" s="309"/>
      <c r="C2" s="310"/>
      <c r="D2" s="310"/>
      <c r="E2" s="310"/>
      <c r="F2" s="309"/>
    </row>
    <row r="3" ht="14.25" customHeight="true" spans="1:6">
      <c r="A3" s="311" t="s">
        <v>1379</v>
      </c>
      <c r="B3" s="311"/>
      <c r="C3" s="312"/>
      <c r="D3" s="312"/>
      <c r="E3" s="312"/>
      <c r="F3" s="311"/>
    </row>
    <row r="4" ht="14.25" customHeight="true" spans="1:6">
      <c r="A4" s="313" t="s">
        <v>1380</v>
      </c>
      <c r="B4" s="313" t="s">
        <v>292</v>
      </c>
      <c r="C4" s="314" t="s">
        <v>1335</v>
      </c>
      <c r="D4" s="314" t="s">
        <v>1481</v>
      </c>
      <c r="E4" s="314"/>
      <c r="F4" s="313"/>
    </row>
    <row r="5" ht="14.25" customHeight="true" spans="1:6">
      <c r="A5" s="315"/>
      <c r="B5" s="315"/>
      <c r="C5" s="314"/>
      <c r="D5" s="314" t="s">
        <v>1381</v>
      </c>
      <c r="E5" s="314" t="s">
        <v>1382</v>
      </c>
      <c r="F5" s="313" t="s">
        <v>1383</v>
      </c>
    </row>
    <row r="6" ht="14.25" customHeight="true" spans="1:6">
      <c r="A6" s="315"/>
      <c r="B6" s="315"/>
      <c r="C6" s="314"/>
      <c r="D6" s="316"/>
      <c r="E6" s="316"/>
      <c r="F6" s="323"/>
    </row>
    <row r="7" ht="12.75" customHeight="true" spans="1:6">
      <c r="A7" s="317"/>
      <c r="B7" s="317" t="s">
        <v>1335</v>
      </c>
      <c r="C7" s="318">
        <f>C8+C13+C23+C27+C30+C32+C34</f>
        <v>119800</v>
      </c>
      <c r="D7" s="318">
        <f>D8+D13+D23+D27+D30+D32+D34</f>
        <v>119800</v>
      </c>
      <c r="E7" s="318"/>
      <c r="F7" s="324"/>
    </row>
    <row r="8" ht="12.75" customHeight="true" spans="1:6">
      <c r="A8" s="319" t="s">
        <v>1385</v>
      </c>
      <c r="B8" s="319" t="s">
        <v>1386</v>
      </c>
      <c r="C8" s="178">
        <f>SUM(C9:C12)</f>
        <v>55688</v>
      </c>
      <c r="D8" s="178">
        <f>SUM(D9:D12)</f>
        <v>55688</v>
      </c>
      <c r="E8" s="178"/>
      <c r="F8" s="184"/>
    </row>
    <row r="9" ht="12.75" customHeight="true" spans="1:6">
      <c r="A9" s="320" t="s">
        <v>1387</v>
      </c>
      <c r="B9" s="320" t="s">
        <v>1388</v>
      </c>
      <c r="C9" s="180">
        <f>D9</f>
        <v>40405</v>
      </c>
      <c r="D9" s="180">
        <v>40405</v>
      </c>
      <c r="E9" s="180"/>
      <c r="F9" s="185"/>
    </row>
    <row r="10" ht="12.75" customHeight="true" spans="1:6">
      <c r="A10" s="320" t="s">
        <v>1389</v>
      </c>
      <c r="B10" s="320" t="s">
        <v>1390</v>
      </c>
      <c r="C10" s="180">
        <f>D10</f>
        <v>9784</v>
      </c>
      <c r="D10" s="180">
        <v>9784</v>
      </c>
      <c r="E10" s="180"/>
      <c r="F10" s="185"/>
    </row>
    <row r="11" ht="12.75" customHeight="true" spans="1:6">
      <c r="A11" s="320" t="s">
        <v>1391</v>
      </c>
      <c r="B11" s="320" t="s">
        <v>1392</v>
      </c>
      <c r="C11" s="180">
        <f>D11</f>
        <v>5425</v>
      </c>
      <c r="D11" s="180">
        <v>5425</v>
      </c>
      <c r="E11" s="180"/>
      <c r="F11" s="185"/>
    </row>
    <row r="12" ht="12.75" customHeight="true" spans="1:6">
      <c r="A12" s="320" t="s">
        <v>1393</v>
      </c>
      <c r="B12" s="320" t="s">
        <v>1394</v>
      </c>
      <c r="C12" s="180">
        <f>D12</f>
        <v>74</v>
      </c>
      <c r="D12" s="180">
        <v>74</v>
      </c>
      <c r="E12" s="180"/>
      <c r="F12" s="185"/>
    </row>
    <row r="13" ht="12.75" customHeight="true" spans="1:6">
      <c r="A13" s="319" t="s">
        <v>1395</v>
      </c>
      <c r="B13" s="319" t="s">
        <v>1396</v>
      </c>
      <c r="C13" s="178">
        <f>SUM(C14:C22)</f>
        <v>5142</v>
      </c>
      <c r="D13" s="178">
        <f>SUM(D14:D22)</f>
        <v>5142</v>
      </c>
      <c r="E13" s="178"/>
      <c r="F13" s="184"/>
    </row>
    <row r="14" ht="12.75" customHeight="true" spans="1:6">
      <c r="A14" s="320" t="s">
        <v>1397</v>
      </c>
      <c r="B14" s="320" t="s">
        <v>1398</v>
      </c>
      <c r="C14" s="180">
        <f t="shared" ref="C14:C22" si="0">D14</f>
        <v>3879</v>
      </c>
      <c r="D14" s="180">
        <v>3879</v>
      </c>
      <c r="E14" s="180"/>
      <c r="F14" s="185"/>
    </row>
    <row r="15" ht="12.75" customHeight="true" spans="1:6">
      <c r="A15" s="320" t="s">
        <v>1399</v>
      </c>
      <c r="B15" s="320" t="s">
        <v>1400</v>
      </c>
      <c r="C15" s="180">
        <f t="shared" si="0"/>
        <v>7</v>
      </c>
      <c r="D15" s="180">
        <v>7</v>
      </c>
      <c r="E15" s="180"/>
      <c r="F15" s="185"/>
    </row>
    <row r="16" ht="12.75" customHeight="true" spans="1:6">
      <c r="A16" s="320" t="s">
        <v>1401</v>
      </c>
      <c r="B16" s="320" t="s">
        <v>1402</v>
      </c>
      <c r="C16" s="180">
        <f t="shared" si="0"/>
        <v>6</v>
      </c>
      <c r="D16" s="180">
        <v>6</v>
      </c>
      <c r="E16" s="180"/>
      <c r="F16" s="185"/>
    </row>
    <row r="17" ht="12.75" customHeight="true" spans="1:6">
      <c r="A17" s="320" t="s">
        <v>1403</v>
      </c>
      <c r="B17" s="320" t="s">
        <v>1404</v>
      </c>
      <c r="C17" s="180">
        <f t="shared" si="0"/>
        <v>68</v>
      </c>
      <c r="D17" s="180">
        <v>68</v>
      </c>
      <c r="E17" s="180"/>
      <c r="F17" s="185"/>
    </row>
    <row r="18" ht="12.75" customHeight="true" spans="1:6">
      <c r="A18" s="320" t="s">
        <v>1405</v>
      </c>
      <c r="B18" s="320" t="s">
        <v>1406</v>
      </c>
      <c r="C18" s="180">
        <f t="shared" si="0"/>
        <v>448</v>
      </c>
      <c r="D18" s="180">
        <v>448</v>
      </c>
      <c r="E18" s="180"/>
      <c r="F18" s="185"/>
    </row>
    <row r="19" ht="12.75" customHeight="true" spans="1:6">
      <c r="A19" s="320" t="s">
        <v>1407</v>
      </c>
      <c r="B19" s="320" t="s">
        <v>1408</v>
      </c>
      <c r="C19" s="180">
        <f t="shared" si="0"/>
        <v>7</v>
      </c>
      <c r="D19" s="180">
        <v>7</v>
      </c>
      <c r="E19" s="180"/>
      <c r="F19" s="185"/>
    </row>
    <row r="20" ht="12.75" customHeight="true" spans="1:6">
      <c r="A20" s="320" t="s">
        <v>1409</v>
      </c>
      <c r="B20" s="320" t="s">
        <v>1410</v>
      </c>
      <c r="C20" s="180">
        <f t="shared" si="0"/>
        <v>11</v>
      </c>
      <c r="D20" s="180">
        <v>11</v>
      </c>
      <c r="E20" s="180"/>
      <c r="F20" s="185"/>
    </row>
    <row r="21" ht="12.75" customHeight="true" spans="1:6">
      <c r="A21" s="320" t="s">
        <v>1411</v>
      </c>
      <c r="B21" s="320" t="s">
        <v>1412</v>
      </c>
      <c r="C21" s="180">
        <f t="shared" si="0"/>
        <v>335</v>
      </c>
      <c r="D21" s="180">
        <v>335</v>
      </c>
      <c r="E21" s="180"/>
      <c r="F21" s="185"/>
    </row>
    <row r="22" ht="12.75" customHeight="true" spans="1:6">
      <c r="A22" s="320" t="s">
        <v>1413</v>
      </c>
      <c r="B22" s="320" t="s">
        <v>1414</v>
      </c>
      <c r="C22" s="180">
        <f t="shared" si="0"/>
        <v>381</v>
      </c>
      <c r="D22" s="180">
        <v>381</v>
      </c>
      <c r="E22" s="180"/>
      <c r="F22" s="185"/>
    </row>
    <row r="23" ht="12.75" customHeight="true" spans="1:6">
      <c r="A23" s="319" t="s">
        <v>1415</v>
      </c>
      <c r="B23" s="319" t="s">
        <v>1416</v>
      </c>
      <c r="C23" s="178">
        <f>C24+C25+C26</f>
        <v>61</v>
      </c>
      <c r="D23" s="178">
        <f>D24+D25+D26</f>
        <v>61</v>
      </c>
      <c r="E23" s="178"/>
      <c r="F23" s="184"/>
    </row>
    <row r="24" ht="12.75" customHeight="true" spans="1:6">
      <c r="A24" s="321" t="s">
        <v>1419</v>
      </c>
      <c r="B24" s="321" t="s">
        <v>1420</v>
      </c>
      <c r="C24" s="322">
        <f>SUM(D24:F24)</f>
        <v>2</v>
      </c>
      <c r="D24" s="180">
        <v>2</v>
      </c>
      <c r="E24" s="325"/>
      <c r="F24" s="326"/>
    </row>
    <row r="25" ht="12.75" customHeight="true" spans="1:6">
      <c r="A25" s="320" t="s">
        <v>1421</v>
      </c>
      <c r="B25" s="320" t="s">
        <v>1422</v>
      </c>
      <c r="C25" s="180">
        <f t="shared" ref="C25:C37" si="1">D25</f>
        <v>57</v>
      </c>
      <c r="D25" s="180">
        <v>57</v>
      </c>
      <c r="E25" s="180"/>
      <c r="F25" s="185"/>
    </row>
    <row r="26" ht="12.75" customHeight="true" spans="1:6">
      <c r="A26" s="179" t="s">
        <v>1423</v>
      </c>
      <c r="B26" s="179" t="s">
        <v>1424</v>
      </c>
      <c r="C26" s="180">
        <f t="shared" si="1"/>
        <v>2</v>
      </c>
      <c r="D26" s="180">
        <v>2</v>
      </c>
      <c r="E26" s="180"/>
      <c r="F26" s="185"/>
    </row>
    <row r="27" ht="12.75" customHeight="true" spans="1:6">
      <c r="A27" s="319" t="s">
        <v>1436</v>
      </c>
      <c r="B27" s="319" t="s">
        <v>1437</v>
      </c>
      <c r="C27" s="178">
        <f>C28+C29</f>
        <v>58211</v>
      </c>
      <c r="D27" s="178">
        <f>D28+D29</f>
        <v>58211</v>
      </c>
      <c r="E27" s="178"/>
      <c r="F27" s="184"/>
    </row>
    <row r="28" ht="12.75" customHeight="true" spans="1:6">
      <c r="A28" s="320" t="s">
        <v>1438</v>
      </c>
      <c r="B28" s="320" t="s">
        <v>1439</v>
      </c>
      <c r="C28" s="180">
        <f t="shared" si="1"/>
        <v>55544</v>
      </c>
      <c r="D28" s="180">
        <v>55544</v>
      </c>
      <c r="E28" s="180"/>
      <c r="F28" s="185"/>
    </row>
    <row r="29" ht="12.75" customHeight="true" spans="1:6">
      <c r="A29" s="320" t="s">
        <v>1440</v>
      </c>
      <c r="B29" s="320" t="s">
        <v>1441</v>
      </c>
      <c r="C29" s="180">
        <f t="shared" si="1"/>
        <v>2667</v>
      </c>
      <c r="D29" s="180">
        <v>2667</v>
      </c>
      <c r="E29" s="180"/>
      <c r="F29" s="185"/>
    </row>
    <row r="30" ht="12.75" customHeight="true" spans="1:6">
      <c r="A30" s="319" t="s">
        <v>1442</v>
      </c>
      <c r="B30" s="319" t="s">
        <v>1443</v>
      </c>
      <c r="C30" s="178">
        <f>C31</f>
        <v>27</v>
      </c>
      <c r="D30" s="178">
        <f>D31</f>
        <v>27</v>
      </c>
      <c r="E30" s="178"/>
      <c r="F30" s="184"/>
    </row>
    <row r="31" ht="12.75" customHeight="true" spans="1:6">
      <c r="A31" s="320" t="s">
        <v>1444</v>
      </c>
      <c r="B31" s="320" t="s">
        <v>1445</v>
      </c>
      <c r="C31" s="180">
        <f t="shared" si="1"/>
        <v>27</v>
      </c>
      <c r="D31" s="180">
        <v>27</v>
      </c>
      <c r="E31" s="180"/>
      <c r="F31" s="185"/>
    </row>
    <row r="32" ht="12.75" customHeight="true" spans="1:6">
      <c r="A32" s="319" t="s">
        <v>1448</v>
      </c>
      <c r="B32" s="319" t="s">
        <v>1449</v>
      </c>
      <c r="C32" s="178">
        <f>C33</f>
        <v>0</v>
      </c>
      <c r="D32" s="178">
        <f>D33</f>
        <v>0</v>
      </c>
      <c r="E32" s="178"/>
      <c r="F32" s="184"/>
    </row>
    <row r="33" ht="12.75" customHeight="true" spans="1:6">
      <c r="A33" s="320" t="s">
        <v>1452</v>
      </c>
      <c r="B33" s="320" t="s">
        <v>1453</v>
      </c>
      <c r="C33" s="180">
        <f t="shared" si="1"/>
        <v>0</v>
      </c>
      <c r="D33" s="180"/>
      <c r="E33" s="180"/>
      <c r="F33" s="185"/>
    </row>
    <row r="34" ht="12.75" customHeight="true" spans="1:6">
      <c r="A34" s="319" t="s">
        <v>1454</v>
      </c>
      <c r="B34" s="319" t="s">
        <v>1455</v>
      </c>
      <c r="C34" s="178">
        <f>C35+C36+C37</f>
        <v>671</v>
      </c>
      <c r="D34" s="178">
        <f>D35+D36+D37</f>
        <v>671</v>
      </c>
      <c r="E34" s="178"/>
      <c r="F34" s="184"/>
    </row>
    <row r="35" ht="12.75" customHeight="true" spans="1:6">
      <c r="A35" s="320" t="s">
        <v>1456</v>
      </c>
      <c r="B35" s="320" t="s">
        <v>1457</v>
      </c>
      <c r="C35" s="180">
        <f t="shared" si="1"/>
        <v>307</v>
      </c>
      <c r="D35" s="180">
        <v>307</v>
      </c>
      <c r="E35" s="180"/>
      <c r="F35" s="185"/>
    </row>
    <row r="36" ht="12.75" customHeight="true" spans="1:6">
      <c r="A36" s="320" t="s">
        <v>1458</v>
      </c>
      <c r="B36" s="320" t="s">
        <v>1459</v>
      </c>
      <c r="C36" s="180">
        <f t="shared" si="1"/>
        <v>179</v>
      </c>
      <c r="D36" s="180">
        <v>179</v>
      </c>
      <c r="E36" s="180"/>
      <c r="F36" s="185"/>
    </row>
    <row r="37" ht="12.75" customHeight="true" spans="1:6">
      <c r="A37" s="320" t="s">
        <v>1460</v>
      </c>
      <c r="B37" s="320" t="s">
        <v>1461</v>
      </c>
      <c r="C37" s="180">
        <f t="shared" si="1"/>
        <v>185</v>
      </c>
      <c r="D37" s="180">
        <v>185</v>
      </c>
      <c r="E37" s="180"/>
      <c r="F37" s="185"/>
    </row>
  </sheetData>
  <mergeCells count="9">
    <mergeCell ref="A2:F2"/>
    <mergeCell ref="A3:F3"/>
    <mergeCell ref="D4:F4"/>
    <mergeCell ref="A4:A6"/>
    <mergeCell ref="B4:B6"/>
    <mergeCell ref="C4:C6"/>
    <mergeCell ref="D5:D6"/>
    <mergeCell ref="E5:E6"/>
    <mergeCell ref="F5:F6"/>
  </mergeCells>
  <pageMargins left="0.75" right="0.75" top="1" bottom="1" header="0.5" footer="0.5"/>
  <pageSetup paperSize="1" orientation="portrait" horizontalDpi="300" verticalDpi="3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AO9"/>
  <sheetViews>
    <sheetView showGridLines="0" showZeros="0" topLeftCell="J1" workbookViewId="0">
      <selection activeCell="C19" sqref="C19"/>
    </sheetView>
  </sheetViews>
  <sheetFormatPr defaultColWidth="5.75" defaultRowHeight="13.5"/>
  <cols>
    <col min="1" max="1" width="15.125" style="269" customWidth="true"/>
    <col min="2" max="2" width="10.25" style="285" customWidth="true"/>
    <col min="3" max="3" width="9.25" style="285" customWidth="true"/>
    <col min="4" max="4" width="7.75" style="285" customWidth="true"/>
    <col min="5" max="5" width="10.25" style="285" customWidth="true"/>
    <col min="6" max="6" width="7.625" style="285" customWidth="true"/>
    <col min="7" max="7" width="8.5" style="285" customWidth="true"/>
    <col min="8" max="8" width="6.625" style="285" customWidth="true"/>
    <col min="9" max="9" width="6.125" style="285" customWidth="true"/>
    <col min="10" max="10" width="7.125" style="286" customWidth="true"/>
    <col min="11" max="11" width="7.875" style="285" customWidth="true"/>
    <col min="12" max="12" width="9.125" style="286" customWidth="true"/>
    <col min="13" max="13" width="10.75" style="286" customWidth="true"/>
    <col min="14" max="14" width="3.75" style="286" customWidth="true"/>
    <col min="15" max="15" width="3.75" style="285" customWidth="true"/>
    <col min="16" max="16" width="7.5" style="285" customWidth="true"/>
    <col min="17" max="17" width="4.875" style="285" customWidth="true"/>
    <col min="18" max="18" width="3.75" style="285" customWidth="true"/>
    <col min="19" max="19" width="3.75" style="286" customWidth="true"/>
    <col min="20" max="21" width="7.625" style="286" customWidth="true"/>
    <col min="22" max="22" width="5.75" style="286" customWidth="true"/>
    <col min="23" max="23" width="8.875" style="285" customWidth="true"/>
    <col min="24" max="25" width="8.625" style="285" customWidth="true"/>
    <col min="26" max="26" width="6.625" style="285" customWidth="true"/>
    <col min="27" max="27" width="3.75" style="285" customWidth="true"/>
    <col min="28" max="29" width="9.375" style="285" customWidth="true"/>
    <col min="30" max="33" width="3.75" style="285" customWidth="true"/>
    <col min="34" max="34" width="6.875" style="285" customWidth="true"/>
    <col min="35" max="37" width="3.75" style="285" customWidth="true"/>
    <col min="38" max="38" width="7.375" style="269"/>
    <col min="39" max="16384" width="5.75" style="269"/>
  </cols>
  <sheetData>
    <row r="1" ht="14.25" spans="1:7">
      <c r="A1" s="191" t="s">
        <v>1482</v>
      </c>
      <c r="G1" s="191"/>
    </row>
    <row r="2" s="268" customFormat="true" ht="28.5" customHeight="true" spans="1:37">
      <c r="A2" s="287" t="s">
        <v>1483</v>
      </c>
      <c r="B2" s="287"/>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row>
    <row r="3" ht="17.1" customHeight="true" spans="1:37">
      <c r="A3" s="288" t="s">
        <v>65</v>
      </c>
      <c r="B3" s="289"/>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row>
    <row r="4" ht="18" customHeight="true" spans="1:41">
      <c r="A4" s="275" t="s">
        <v>1484</v>
      </c>
      <c r="B4" s="291" t="s">
        <v>1485</v>
      </c>
      <c r="C4" s="292" t="s">
        <v>1382</v>
      </c>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3"/>
      <c r="AO4" s="308"/>
    </row>
    <row r="5" ht="307" customHeight="true" spans="1:41">
      <c r="A5" s="277"/>
      <c r="B5" s="294"/>
      <c r="C5" s="276" t="s">
        <v>1486</v>
      </c>
      <c r="D5" s="295" t="s">
        <v>1487</v>
      </c>
      <c r="E5" s="303" t="s">
        <v>1488</v>
      </c>
      <c r="F5" s="304" t="s">
        <v>1489</v>
      </c>
      <c r="G5" s="304" t="s">
        <v>1490</v>
      </c>
      <c r="H5" s="304" t="s">
        <v>1491</v>
      </c>
      <c r="I5" s="304" t="s">
        <v>1492</v>
      </c>
      <c r="J5" s="304" t="s">
        <v>1493</v>
      </c>
      <c r="K5" s="304" t="s">
        <v>1494</v>
      </c>
      <c r="L5" s="304" t="s">
        <v>1495</v>
      </c>
      <c r="M5" s="304" t="s">
        <v>1496</v>
      </c>
      <c r="N5" s="304" t="s">
        <v>1497</v>
      </c>
      <c r="O5" s="304" t="s">
        <v>1498</v>
      </c>
      <c r="P5" s="304" t="s">
        <v>100</v>
      </c>
      <c r="Q5" s="306" t="s">
        <v>1499</v>
      </c>
      <c r="R5" s="306" t="s">
        <v>1500</v>
      </c>
      <c r="S5" s="306" t="s">
        <v>1501</v>
      </c>
      <c r="T5" s="306" t="s">
        <v>1502</v>
      </c>
      <c r="U5" s="306" t="s">
        <v>1503</v>
      </c>
      <c r="V5" s="306" t="s">
        <v>1504</v>
      </c>
      <c r="W5" s="306" t="s">
        <v>1505</v>
      </c>
      <c r="X5" s="306" t="s">
        <v>1506</v>
      </c>
      <c r="Y5" s="306" t="s">
        <v>1507</v>
      </c>
      <c r="Z5" s="306" t="s">
        <v>1508</v>
      </c>
      <c r="AA5" s="306" t="s">
        <v>1509</v>
      </c>
      <c r="AB5" s="306" t="s">
        <v>1510</v>
      </c>
      <c r="AC5" s="306" t="s">
        <v>1511</v>
      </c>
      <c r="AD5" s="306" t="s">
        <v>1512</v>
      </c>
      <c r="AE5" s="306" t="s">
        <v>1513</v>
      </c>
      <c r="AF5" s="306" t="s">
        <v>1514</v>
      </c>
      <c r="AG5" s="306" t="s">
        <v>1515</v>
      </c>
      <c r="AH5" s="306" t="s">
        <v>1516</v>
      </c>
      <c r="AI5" s="306" t="s">
        <v>1517</v>
      </c>
      <c r="AJ5" s="306" t="s">
        <v>1518</v>
      </c>
      <c r="AK5" s="306" t="s">
        <v>1519</v>
      </c>
      <c r="AL5" s="304" t="s">
        <v>1520</v>
      </c>
      <c r="AM5" s="304" t="s">
        <v>1521</v>
      </c>
      <c r="AN5" s="304" t="s">
        <v>1522</v>
      </c>
      <c r="AO5" s="304" t="s">
        <v>1523</v>
      </c>
    </row>
    <row r="6" s="270" customFormat="true" ht="17.25" hidden="true" customHeight="true" spans="1:41">
      <c r="A6" s="296" t="s">
        <v>1335</v>
      </c>
      <c r="B6" s="297">
        <f>SUM(B7:B8)</f>
        <v>741439</v>
      </c>
      <c r="C6" s="297">
        <f>SUM(C7:C8)</f>
        <v>611479</v>
      </c>
      <c r="D6" s="297">
        <f t="shared" ref="D6:AO6" si="0">SUM(D7:D8)</f>
        <v>-246</v>
      </c>
      <c r="E6" s="297">
        <f t="shared" si="0"/>
        <v>263165</v>
      </c>
      <c r="F6" s="297">
        <f t="shared" si="0"/>
        <v>23458</v>
      </c>
      <c r="G6" s="297">
        <f t="shared" si="0"/>
        <v>1077</v>
      </c>
      <c r="H6" s="297">
        <f t="shared" si="0"/>
        <v>1174</v>
      </c>
      <c r="I6" s="297">
        <f t="shared" si="0"/>
        <v>508</v>
      </c>
      <c r="J6" s="297">
        <f t="shared" si="0"/>
        <v>1200</v>
      </c>
      <c r="K6" s="297">
        <f t="shared" si="0"/>
        <v>19266</v>
      </c>
      <c r="L6" s="297">
        <f t="shared" si="0"/>
        <v>28185</v>
      </c>
      <c r="M6" s="297">
        <f t="shared" si="0"/>
        <v>2224</v>
      </c>
      <c r="N6" s="297">
        <f t="shared" si="0"/>
        <v>0</v>
      </c>
      <c r="O6" s="297">
        <f t="shared" si="0"/>
        <v>0</v>
      </c>
      <c r="P6" s="297">
        <f t="shared" si="0"/>
        <v>35809</v>
      </c>
      <c r="Q6" s="297">
        <f t="shared" si="0"/>
        <v>0</v>
      </c>
      <c r="R6" s="297">
        <f t="shared" si="0"/>
        <v>0</v>
      </c>
      <c r="S6" s="297">
        <f t="shared" si="0"/>
        <v>0</v>
      </c>
      <c r="T6" s="297">
        <f t="shared" si="0"/>
        <v>7015</v>
      </c>
      <c r="U6" s="297">
        <f t="shared" si="0"/>
        <v>42247</v>
      </c>
      <c r="V6" s="297">
        <f t="shared" si="0"/>
        <v>366</v>
      </c>
      <c r="W6" s="297">
        <f t="shared" si="0"/>
        <v>1940</v>
      </c>
      <c r="X6" s="297">
        <f t="shared" si="0"/>
        <v>52159</v>
      </c>
      <c r="Y6" s="297">
        <f t="shared" si="0"/>
        <v>96839</v>
      </c>
      <c r="Z6" s="297">
        <f t="shared" si="0"/>
        <v>5207</v>
      </c>
      <c r="AA6" s="297">
        <f t="shared" si="0"/>
        <v>0</v>
      </c>
      <c r="AB6" s="297">
        <f t="shared" si="0"/>
        <v>23120</v>
      </c>
      <c r="AC6" s="297">
        <f t="shared" si="0"/>
        <v>3896</v>
      </c>
      <c r="AD6" s="297">
        <f t="shared" si="0"/>
        <v>0</v>
      </c>
      <c r="AE6" s="297">
        <f t="shared" si="0"/>
        <v>0</v>
      </c>
      <c r="AF6" s="297">
        <f t="shared" si="0"/>
        <v>0</v>
      </c>
      <c r="AG6" s="297">
        <f t="shared" si="0"/>
        <v>0</v>
      </c>
      <c r="AH6" s="297">
        <f t="shared" si="0"/>
        <v>2647</v>
      </c>
      <c r="AI6" s="297">
        <f t="shared" si="0"/>
        <v>0</v>
      </c>
      <c r="AJ6" s="297">
        <f t="shared" si="0"/>
        <v>0</v>
      </c>
      <c r="AK6" s="297">
        <f t="shared" si="0"/>
        <v>0</v>
      </c>
      <c r="AL6" s="297">
        <f t="shared" si="0"/>
        <v>0</v>
      </c>
      <c r="AM6" s="297">
        <f t="shared" si="0"/>
        <v>0</v>
      </c>
      <c r="AN6" s="297">
        <f t="shared" si="0"/>
        <v>0</v>
      </c>
      <c r="AO6" s="297">
        <f t="shared" si="0"/>
        <v>223</v>
      </c>
    </row>
    <row r="7" s="269" customFormat="true" ht="17.25" hidden="true" customHeight="true" spans="1:41">
      <c r="A7" s="298" t="s">
        <v>1524</v>
      </c>
      <c r="B7" s="299">
        <f>C7+'表15-2'!B7</f>
        <v>394380</v>
      </c>
      <c r="C7" s="299">
        <f>SUM(D7:AO7)</f>
        <v>276210</v>
      </c>
      <c r="D7" s="299">
        <v>2020</v>
      </c>
      <c r="E7" s="299">
        <v>130567</v>
      </c>
      <c r="F7" s="299"/>
      <c r="G7" s="299">
        <v>848</v>
      </c>
      <c r="H7" s="299"/>
      <c r="I7" s="299">
        <v>508</v>
      </c>
      <c r="J7" s="299"/>
      <c r="K7" s="299">
        <v>289</v>
      </c>
      <c r="L7" s="299">
        <v>9456</v>
      </c>
      <c r="M7" s="299"/>
      <c r="N7" s="299"/>
      <c r="O7" s="299"/>
      <c r="P7" s="299"/>
      <c r="Q7" s="299"/>
      <c r="R7" s="299"/>
      <c r="S7" s="299"/>
      <c r="T7" s="299">
        <v>6685</v>
      </c>
      <c r="U7" s="299">
        <v>18870</v>
      </c>
      <c r="V7" s="299">
        <v>344</v>
      </c>
      <c r="W7" s="299">
        <v>848</v>
      </c>
      <c r="X7" s="299">
        <v>9028</v>
      </c>
      <c r="Y7" s="299">
        <v>91114</v>
      </c>
      <c r="Z7" s="299">
        <v>2035</v>
      </c>
      <c r="AA7" s="299"/>
      <c r="AB7" s="299">
        <v>1701</v>
      </c>
      <c r="AC7" s="299"/>
      <c r="AD7" s="299"/>
      <c r="AE7" s="299"/>
      <c r="AF7" s="299"/>
      <c r="AG7" s="299"/>
      <c r="AH7" s="299">
        <v>1897</v>
      </c>
      <c r="AI7" s="299"/>
      <c r="AJ7" s="299"/>
      <c r="AK7" s="299"/>
      <c r="AL7" s="307"/>
      <c r="AM7" s="307"/>
      <c r="AN7" s="307"/>
      <c r="AO7" s="307"/>
    </row>
    <row r="8" s="285" customFormat="true" ht="17.25" customHeight="true" spans="1:41">
      <c r="A8" s="300" t="s">
        <v>1525</v>
      </c>
      <c r="B8" s="299">
        <f>C8+'表15-2'!B8</f>
        <v>347059</v>
      </c>
      <c r="C8" s="299">
        <f>SUM(D8:AO8)</f>
        <v>335269</v>
      </c>
      <c r="D8" s="299">
        <v>-2266</v>
      </c>
      <c r="E8" s="299">
        <v>132598</v>
      </c>
      <c r="F8" s="299">
        <v>23458</v>
      </c>
      <c r="G8" s="299">
        <v>229</v>
      </c>
      <c r="H8" s="299">
        <v>1174</v>
      </c>
      <c r="I8" s="299"/>
      <c r="J8" s="299">
        <v>1200</v>
      </c>
      <c r="K8" s="299">
        <v>18977</v>
      </c>
      <c r="L8" s="299">
        <v>18729</v>
      </c>
      <c r="M8" s="299">
        <v>2224</v>
      </c>
      <c r="N8" s="299"/>
      <c r="O8" s="299"/>
      <c r="P8" s="299">
        <v>35809</v>
      </c>
      <c r="Q8" s="299"/>
      <c r="R8" s="299"/>
      <c r="S8" s="299"/>
      <c r="T8" s="299">
        <v>330</v>
      </c>
      <c r="U8" s="299">
        <v>23377</v>
      </c>
      <c r="V8" s="299">
        <v>22</v>
      </c>
      <c r="W8" s="299">
        <v>1092</v>
      </c>
      <c r="X8" s="299">
        <v>43131</v>
      </c>
      <c r="Y8" s="299">
        <v>5725</v>
      </c>
      <c r="Z8" s="299">
        <v>3172</v>
      </c>
      <c r="AA8" s="299"/>
      <c r="AB8" s="299">
        <v>21419</v>
      </c>
      <c r="AC8" s="299">
        <v>3896</v>
      </c>
      <c r="AD8" s="299"/>
      <c r="AE8" s="299"/>
      <c r="AF8" s="299"/>
      <c r="AG8" s="299"/>
      <c r="AH8" s="299">
        <v>750</v>
      </c>
      <c r="AI8" s="299"/>
      <c r="AJ8" s="299"/>
      <c r="AK8" s="299"/>
      <c r="AL8" s="299"/>
      <c r="AM8" s="299"/>
      <c r="AN8" s="299"/>
      <c r="AO8" s="299">
        <v>223</v>
      </c>
    </row>
    <row r="9" s="269" customFormat="true" ht="17.25" customHeight="true" spans="1:41">
      <c r="A9" s="301"/>
      <c r="B9" s="302"/>
      <c r="C9" s="302"/>
      <c r="D9" s="302"/>
      <c r="E9" s="302"/>
      <c r="F9" s="302"/>
      <c r="G9" s="302"/>
      <c r="H9" s="302"/>
      <c r="I9" s="302"/>
      <c r="J9" s="305"/>
      <c r="K9" s="302"/>
      <c r="L9" s="305"/>
      <c r="M9" s="305"/>
      <c r="N9" s="305"/>
      <c r="O9" s="302"/>
      <c r="P9" s="302"/>
      <c r="Q9" s="302"/>
      <c r="R9" s="302"/>
      <c r="S9" s="305"/>
      <c r="T9" s="305"/>
      <c r="U9" s="305"/>
      <c r="V9" s="305"/>
      <c r="W9" s="302"/>
      <c r="X9" s="302"/>
      <c r="Y9" s="302"/>
      <c r="Z9" s="302"/>
      <c r="AA9" s="302"/>
      <c r="AB9" s="302"/>
      <c r="AC9" s="302"/>
      <c r="AD9" s="302"/>
      <c r="AE9" s="302"/>
      <c r="AF9" s="302"/>
      <c r="AG9" s="302"/>
      <c r="AH9" s="302"/>
      <c r="AI9" s="302"/>
      <c r="AJ9" s="302"/>
      <c r="AK9" s="302"/>
      <c r="AL9" s="282"/>
      <c r="AM9" s="282"/>
      <c r="AN9" s="282"/>
      <c r="AO9" s="282"/>
    </row>
  </sheetData>
  <autoFilter ref="A1:AO8">
    <extLst/>
  </autoFilter>
  <mergeCells count="5">
    <mergeCell ref="A2:AK2"/>
    <mergeCell ref="A3:AK3"/>
    <mergeCell ref="C4:AO4"/>
    <mergeCell ref="A4:A5"/>
    <mergeCell ref="B4:B5"/>
  </mergeCells>
  <printOptions horizontalCentered="true"/>
  <pageMargins left="0.47244094488189" right="0.47244094488189" top="0.590551181102362" bottom="0.47244094488189" header="0.31496062992126" footer="0.31496062992126"/>
  <pageSetup paperSize="9" scale="76"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9"/>
  <sheetViews>
    <sheetView showGridLines="0" showZeros="0" zoomScale="130" zoomScaleNormal="130" topLeftCell="C1" workbookViewId="0">
      <selection activeCell="C19" sqref="C19"/>
    </sheetView>
  </sheetViews>
  <sheetFormatPr defaultColWidth="5.75" defaultRowHeight="13.5"/>
  <cols>
    <col min="1" max="1" width="15.125" style="269" customWidth="true"/>
    <col min="2" max="2" width="7.375" style="269" customWidth="true"/>
    <col min="3" max="10" width="5.625" style="269" customWidth="true"/>
    <col min="11" max="11" width="5.625" style="271" customWidth="true"/>
    <col min="12" max="12" width="9.25" style="269" customWidth="true"/>
    <col min="13" max="15" width="5.625" style="269" customWidth="true"/>
    <col min="16" max="16" width="5.625" style="271" customWidth="true"/>
    <col min="17" max="18" width="5.625" style="269" customWidth="true"/>
    <col min="19" max="19" width="9.51666666666667" style="269" customWidth="true"/>
    <col min="20" max="22" width="5.625" style="269" customWidth="true"/>
    <col min="23" max="23" width="5.5" style="269" customWidth="true"/>
    <col min="24" max="16384" width="5.75" style="269"/>
  </cols>
  <sheetData>
    <row r="1" ht="14.25" spans="1:1">
      <c r="A1" s="191" t="s">
        <v>1526</v>
      </c>
    </row>
    <row r="2" s="268" customFormat="true" ht="33.95" customHeight="true" spans="1:23">
      <c r="A2" s="272" t="s">
        <v>1483</v>
      </c>
      <c r="B2" s="272"/>
      <c r="C2" s="272"/>
      <c r="D2" s="272"/>
      <c r="E2" s="272"/>
      <c r="F2" s="272"/>
      <c r="G2" s="272"/>
      <c r="H2" s="272"/>
      <c r="I2" s="272"/>
      <c r="J2" s="272"/>
      <c r="K2" s="272"/>
      <c r="L2" s="272"/>
      <c r="M2" s="272"/>
      <c r="N2" s="272"/>
      <c r="O2" s="272"/>
      <c r="P2" s="272"/>
      <c r="Q2" s="272"/>
      <c r="R2" s="272"/>
      <c r="S2" s="272"/>
      <c r="T2" s="272"/>
      <c r="U2" s="272"/>
      <c r="V2" s="272"/>
      <c r="W2" s="272"/>
    </row>
    <row r="3" ht="17.1" customHeight="true" spans="1:23">
      <c r="A3" s="273"/>
      <c r="B3" s="274"/>
      <c r="C3" s="274"/>
      <c r="D3" s="274"/>
      <c r="E3" s="274"/>
      <c r="F3" s="274"/>
      <c r="G3" s="274"/>
      <c r="H3" s="274"/>
      <c r="I3" s="274"/>
      <c r="J3" s="274"/>
      <c r="K3" s="274"/>
      <c r="L3" s="274"/>
      <c r="M3" s="274"/>
      <c r="N3" s="274"/>
      <c r="O3" s="274"/>
      <c r="P3" s="274"/>
      <c r="Q3" s="274"/>
      <c r="R3" s="274"/>
      <c r="S3" s="274"/>
      <c r="T3" s="274"/>
      <c r="U3" s="274"/>
      <c r="V3" s="284"/>
      <c r="W3" s="273" t="s">
        <v>65</v>
      </c>
    </row>
    <row r="4" ht="31.5" customHeight="true" spans="1:23">
      <c r="A4" s="275" t="s">
        <v>1527</v>
      </c>
      <c r="B4" s="276" t="s">
        <v>1383</v>
      </c>
      <c r="C4" s="276"/>
      <c r="D4" s="276"/>
      <c r="E4" s="276"/>
      <c r="F4" s="276"/>
      <c r="G4" s="276"/>
      <c r="H4" s="276"/>
      <c r="I4" s="276"/>
      <c r="J4" s="276"/>
      <c r="K4" s="276"/>
      <c r="L4" s="276"/>
      <c r="M4" s="276"/>
      <c r="N4" s="276"/>
      <c r="O4" s="276"/>
      <c r="P4" s="276"/>
      <c r="Q4" s="276"/>
      <c r="R4" s="276"/>
      <c r="S4" s="276"/>
      <c r="T4" s="276"/>
      <c r="U4" s="276"/>
      <c r="V4" s="276"/>
      <c r="W4" s="276"/>
    </row>
    <row r="5" s="269" customFormat="true" ht="72.75" customHeight="true" spans="1:23">
      <c r="A5" s="277"/>
      <c r="B5" s="276" t="s">
        <v>1528</v>
      </c>
      <c r="C5" s="276" t="s">
        <v>298</v>
      </c>
      <c r="D5" s="276" t="s">
        <v>1529</v>
      </c>
      <c r="E5" s="276" t="s">
        <v>1530</v>
      </c>
      <c r="F5" s="276" t="s">
        <v>1531</v>
      </c>
      <c r="G5" s="276" t="s">
        <v>1532</v>
      </c>
      <c r="H5" s="276" t="s">
        <v>1533</v>
      </c>
      <c r="I5" s="276" t="s">
        <v>1534</v>
      </c>
      <c r="J5" s="276" t="s">
        <v>1535</v>
      </c>
      <c r="K5" s="276" t="s">
        <v>1536</v>
      </c>
      <c r="L5" s="276" t="s">
        <v>1537</v>
      </c>
      <c r="M5" s="276" t="s">
        <v>1538</v>
      </c>
      <c r="N5" s="276" t="s">
        <v>1539</v>
      </c>
      <c r="O5" s="276" t="s">
        <v>1540</v>
      </c>
      <c r="P5" s="276" t="s">
        <v>1541</v>
      </c>
      <c r="Q5" s="276" t="s">
        <v>1542</v>
      </c>
      <c r="R5" s="276" t="s">
        <v>1543</v>
      </c>
      <c r="S5" s="276" t="s">
        <v>1544</v>
      </c>
      <c r="T5" s="276" t="s">
        <v>1545</v>
      </c>
      <c r="U5" s="276" t="s">
        <v>1546</v>
      </c>
      <c r="V5" s="276" t="s">
        <v>1547</v>
      </c>
      <c r="W5" s="276" t="s">
        <v>1548</v>
      </c>
    </row>
    <row r="6" s="270" customFormat="true" ht="27" hidden="true" customHeight="true" spans="1:23">
      <c r="A6" s="278" t="s">
        <v>1335</v>
      </c>
      <c r="B6" s="279">
        <f t="shared" ref="B6:W6" si="0">SUM(B7:B8)</f>
        <v>129960</v>
      </c>
      <c r="C6" s="279">
        <f t="shared" si="0"/>
        <v>336</v>
      </c>
      <c r="D6" s="279">
        <f t="shared" si="0"/>
        <v>0</v>
      </c>
      <c r="E6" s="279">
        <f t="shared" si="0"/>
        <v>0</v>
      </c>
      <c r="F6" s="279">
        <f t="shared" si="0"/>
        <v>90</v>
      </c>
      <c r="G6" s="279">
        <f t="shared" si="0"/>
        <v>0</v>
      </c>
      <c r="H6" s="279">
        <f t="shared" si="0"/>
        <v>0</v>
      </c>
      <c r="I6" s="279">
        <f t="shared" si="0"/>
        <v>0</v>
      </c>
      <c r="J6" s="279">
        <f t="shared" si="0"/>
        <v>0</v>
      </c>
      <c r="K6" s="279">
        <f t="shared" si="0"/>
        <v>0</v>
      </c>
      <c r="L6" s="279">
        <f t="shared" si="0"/>
        <v>49908</v>
      </c>
      <c r="M6" s="279">
        <f t="shared" si="0"/>
        <v>0</v>
      </c>
      <c r="N6" s="279">
        <f t="shared" si="0"/>
        <v>6158</v>
      </c>
      <c r="O6" s="279">
        <f t="shared" si="0"/>
        <v>115</v>
      </c>
      <c r="P6" s="279">
        <f t="shared" si="0"/>
        <v>0</v>
      </c>
      <c r="Q6" s="279">
        <f t="shared" si="0"/>
        <v>1320</v>
      </c>
      <c r="R6" s="279">
        <f t="shared" si="0"/>
        <v>0</v>
      </c>
      <c r="S6" s="279">
        <f t="shared" si="0"/>
        <v>70000</v>
      </c>
      <c r="T6" s="279">
        <f t="shared" si="0"/>
        <v>0</v>
      </c>
      <c r="U6" s="279">
        <f t="shared" si="0"/>
        <v>0</v>
      </c>
      <c r="V6" s="279">
        <f t="shared" si="0"/>
        <v>2033</v>
      </c>
      <c r="W6" s="279">
        <f t="shared" si="0"/>
        <v>0</v>
      </c>
    </row>
    <row r="7" s="269" customFormat="true" ht="27" hidden="true" customHeight="true" spans="1:23">
      <c r="A7" s="280" t="s">
        <v>1524</v>
      </c>
      <c r="B7" s="281">
        <f>SUM(C7:W7)</f>
        <v>118170</v>
      </c>
      <c r="C7" s="281">
        <v>117</v>
      </c>
      <c r="D7" s="281"/>
      <c r="E7" s="281"/>
      <c r="F7" s="281">
        <v>25</v>
      </c>
      <c r="G7" s="281"/>
      <c r="H7" s="281"/>
      <c r="I7" s="281"/>
      <c r="J7" s="281"/>
      <c r="K7" s="281"/>
      <c r="L7" s="281">
        <v>47050</v>
      </c>
      <c r="M7" s="281"/>
      <c r="N7" s="281">
        <v>382</v>
      </c>
      <c r="O7" s="281"/>
      <c r="P7" s="281"/>
      <c r="Q7" s="281">
        <v>596</v>
      </c>
      <c r="R7" s="281"/>
      <c r="S7" s="281">
        <v>70000</v>
      </c>
      <c r="T7" s="282"/>
      <c r="U7" s="282"/>
      <c r="V7" s="282"/>
      <c r="W7" s="282"/>
    </row>
    <row r="8" s="269" customFormat="true" ht="27" customHeight="true" spans="1:23">
      <c r="A8" s="280" t="s">
        <v>1525</v>
      </c>
      <c r="B8" s="281">
        <f>SUM(C8:W8)</f>
        <v>11790</v>
      </c>
      <c r="C8" s="281">
        <v>219</v>
      </c>
      <c r="D8" s="281"/>
      <c r="E8" s="281"/>
      <c r="F8" s="281">
        <v>65</v>
      </c>
      <c r="G8" s="281"/>
      <c r="H8" s="281"/>
      <c r="I8" s="281"/>
      <c r="J8" s="281"/>
      <c r="K8" s="281"/>
      <c r="L8" s="281">
        <v>2858</v>
      </c>
      <c r="M8" s="281"/>
      <c r="N8" s="281">
        <v>5776</v>
      </c>
      <c r="O8" s="281">
        <v>115</v>
      </c>
      <c r="P8" s="281"/>
      <c r="Q8" s="281">
        <v>724</v>
      </c>
      <c r="R8" s="281"/>
      <c r="S8" s="281"/>
      <c r="T8" s="282"/>
      <c r="U8" s="282"/>
      <c r="V8" s="282">
        <v>2033</v>
      </c>
      <c r="W8" s="282"/>
    </row>
    <row r="9" s="269" customFormat="true" ht="27" customHeight="true" spans="1:23">
      <c r="A9" s="282"/>
      <c r="B9" s="282"/>
      <c r="C9" s="282"/>
      <c r="D9" s="282"/>
      <c r="E9" s="282"/>
      <c r="F9" s="282"/>
      <c r="G9" s="282"/>
      <c r="H9" s="282"/>
      <c r="I9" s="282"/>
      <c r="J9" s="282"/>
      <c r="K9" s="283"/>
      <c r="L9" s="282"/>
      <c r="M9" s="282"/>
      <c r="N9" s="282"/>
      <c r="O9" s="282"/>
      <c r="P9" s="283"/>
      <c r="Q9" s="282"/>
      <c r="R9" s="282"/>
      <c r="S9" s="282"/>
      <c r="T9" s="282"/>
      <c r="U9" s="282"/>
      <c r="V9" s="282"/>
      <c r="W9" s="282"/>
    </row>
    <row r="10" s="269" customFormat="true" ht="27" customHeight="true" spans="1:23">
      <c r="A10" s="282"/>
      <c r="B10" s="282"/>
      <c r="C10" s="282"/>
      <c r="D10" s="282"/>
      <c r="E10" s="282"/>
      <c r="F10" s="282"/>
      <c r="G10" s="282"/>
      <c r="H10" s="282"/>
      <c r="I10" s="282"/>
      <c r="J10" s="282"/>
      <c r="K10" s="283"/>
      <c r="L10" s="282"/>
      <c r="M10" s="282"/>
      <c r="N10" s="282"/>
      <c r="O10" s="282"/>
      <c r="P10" s="283"/>
      <c r="Q10" s="282"/>
      <c r="R10" s="282"/>
      <c r="S10" s="282"/>
      <c r="T10" s="282"/>
      <c r="U10" s="282"/>
      <c r="V10" s="282"/>
      <c r="W10" s="282"/>
    </row>
    <row r="11" s="269" customFormat="true" ht="27" customHeight="true" spans="1:23">
      <c r="A11" s="282"/>
      <c r="B11" s="282"/>
      <c r="C11" s="282"/>
      <c r="D11" s="282"/>
      <c r="E11" s="282"/>
      <c r="F11" s="282"/>
      <c r="G11" s="282"/>
      <c r="H11" s="282"/>
      <c r="I11" s="282"/>
      <c r="J11" s="282"/>
      <c r="K11" s="283"/>
      <c r="L11" s="282"/>
      <c r="M11" s="282"/>
      <c r="N11" s="282"/>
      <c r="O11" s="282"/>
      <c r="P11" s="283"/>
      <c r="Q11" s="282"/>
      <c r="R11" s="282"/>
      <c r="S11" s="282"/>
      <c r="T11" s="282"/>
      <c r="U11" s="282"/>
      <c r="V11" s="282"/>
      <c r="W11" s="282"/>
    </row>
    <row r="12" s="269" customFormat="true" ht="27" customHeight="true" spans="1:23">
      <c r="A12" s="282"/>
      <c r="B12" s="282"/>
      <c r="C12" s="282"/>
      <c r="D12" s="282"/>
      <c r="E12" s="282"/>
      <c r="F12" s="282"/>
      <c r="G12" s="282"/>
      <c r="H12" s="282"/>
      <c r="I12" s="282"/>
      <c r="J12" s="282"/>
      <c r="K12" s="283"/>
      <c r="L12" s="282"/>
      <c r="M12" s="282"/>
      <c r="N12" s="282"/>
      <c r="O12" s="282"/>
      <c r="P12" s="283"/>
      <c r="Q12" s="282"/>
      <c r="R12" s="282"/>
      <c r="S12" s="282"/>
      <c r="T12" s="282"/>
      <c r="U12" s="282"/>
      <c r="V12" s="282"/>
      <c r="W12" s="282"/>
    </row>
    <row r="13" s="269" customFormat="true" ht="27" customHeight="true" spans="1:23">
      <c r="A13" s="282"/>
      <c r="B13" s="282"/>
      <c r="C13" s="282"/>
      <c r="D13" s="282"/>
      <c r="E13" s="282"/>
      <c r="F13" s="282"/>
      <c r="G13" s="282"/>
      <c r="H13" s="282"/>
      <c r="I13" s="282"/>
      <c r="J13" s="282"/>
      <c r="K13" s="283"/>
      <c r="L13" s="282"/>
      <c r="M13" s="282"/>
      <c r="N13" s="282"/>
      <c r="O13" s="282"/>
      <c r="P13" s="283"/>
      <c r="Q13" s="282"/>
      <c r="R13" s="282"/>
      <c r="S13" s="282"/>
      <c r="T13" s="282"/>
      <c r="U13" s="282"/>
      <c r="V13" s="282"/>
      <c r="W13" s="282"/>
    </row>
    <row r="14" s="269" customFormat="true" ht="27" customHeight="true" spans="1:23">
      <c r="A14" s="282"/>
      <c r="B14" s="282"/>
      <c r="C14" s="282"/>
      <c r="D14" s="282"/>
      <c r="E14" s="282"/>
      <c r="F14" s="282"/>
      <c r="G14" s="282"/>
      <c r="H14" s="282"/>
      <c r="I14" s="282"/>
      <c r="J14" s="282"/>
      <c r="K14" s="283"/>
      <c r="L14" s="282"/>
      <c r="M14" s="282"/>
      <c r="N14" s="282"/>
      <c r="O14" s="282"/>
      <c r="P14" s="283"/>
      <c r="Q14" s="282"/>
      <c r="R14" s="282"/>
      <c r="S14" s="282"/>
      <c r="T14" s="282"/>
      <c r="U14" s="282"/>
      <c r="V14" s="282"/>
      <c r="W14" s="282"/>
    </row>
    <row r="15" s="269" customFormat="true" ht="27" customHeight="true" spans="1:23">
      <c r="A15" s="282"/>
      <c r="B15" s="282"/>
      <c r="C15" s="282"/>
      <c r="D15" s="282"/>
      <c r="E15" s="282"/>
      <c r="F15" s="282"/>
      <c r="G15" s="282"/>
      <c r="H15" s="282"/>
      <c r="I15" s="282"/>
      <c r="J15" s="282"/>
      <c r="K15" s="283"/>
      <c r="L15" s="282"/>
      <c r="M15" s="282"/>
      <c r="N15" s="282"/>
      <c r="O15" s="282"/>
      <c r="P15" s="283"/>
      <c r="Q15" s="282"/>
      <c r="R15" s="282"/>
      <c r="S15" s="282"/>
      <c r="T15" s="282"/>
      <c r="U15" s="282"/>
      <c r="V15" s="282"/>
      <c r="W15" s="282"/>
    </row>
    <row r="16" s="269" customFormat="true" ht="27" customHeight="true" spans="1:23">
      <c r="A16" s="282"/>
      <c r="B16" s="282"/>
      <c r="C16" s="282"/>
      <c r="D16" s="282"/>
      <c r="E16" s="282"/>
      <c r="F16" s="282"/>
      <c r="G16" s="282"/>
      <c r="H16" s="282"/>
      <c r="I16" s="282"/>
      <c r="J16" s="282"/>
      <c r="K16" s="283"/>
      <c r="L16" s="282"/>
      <c r="M16" s="282"/>
      <c r="N16" s="282"/>
      <c r="O16" s="282"/>
      <c r="P16" s="283"/>
      <c r="Q16" s="282"/>
      <c r="R16" s="282"/>
      <c r="S16" s="282"/>
      <c r="T16" s="282"/>
      <c r="U16" s="282"/>
      <c r="V16" s="282"/>
      <c r="W16" s="282"/>
    </row>
    <row r="17" s="269" customFormat="true" ht="27" customHeight="true" spans="1:23">
      <c r="A17" s="282"/>
      <c r="B17" s="282"/>
      <c r="C17" s="282"/>
      <c r="D17" s="282"/>
      <c r="E17" s="282"/>
      <c r="F17" s="282"/>
      <c r="G17" s="282"/>
      <c r="H17" s="282"/>
      <c r="I17" s="282"/>
      <c r="J17" s="282"/>
      <c r="K17" s="283"/>
      <c r="L17" s="282"/>
      <c r="M17" s="282"/>
      <c r="N17" s="282"/>
      <c r="O17" s="282"/>
      <c r="P17" s="283"/>
      <c r="Q17" s="282"/>
      <c r="R17" s="282"/>
      <c r="S17" s="282"/>
      <c r="T17" s="282"/>
      <c r="U17" s="282"/>
      <c r="V17" s="282"/>
      <c r="W17" s="282"/>
    </row>
    <row r="18" s="269" customFormat="true" ht="27" customHeight="true" spans="1:23">
      <c r="A18" s="282"/>
      <c r="B18" s="282"/>
      <c r="C18" s="282"/>
      <c r="D18" s="282"/>
      <c r="E18" s="282"/>
      <c r="F18" s="282"/>
      <c r="G18" s="282"/>
      <c r="H18" s="282"/>
      <c r="I18" s="282"/>
      <c r="J18" s="282"/>
      <c r="K18" s="283"/>
      <c r="L18" s="282"/>
      <c r="M18" s="282"/>
      <c r="N18" s="282"/>
      <c r="O18" s="282"/>
      <c r="P18" s="283"/>
      <c r="Q18" s="282"/>
      <c r="R18" s="282"/>
      <c r="S18" s="282"/>
      <c r="T18" s="282"/>
      <c r="U18" s="282"/>
      <c r="V18" s="282"/>
      <c r="W18" s="282"/>
    </row>
    <row r="19" s="269" customFormat="true" ht="27" customHeight="true" spans="1:23">
      <c r="A19" s="282"/>
      <c r="B19" s="282"/>
      <c r="C19" s="282"/>
      <c r="D19" s="282"/>
      <c r="E19" s="282"/>
      <c r="F19" s="282"/>
      <c r="G19" s="282"/>
      <c r="H19" s="282"/>
      <c r="I19" s="282"/>
      <c r="J19" s="282"/>
      <c r="K19" s="283"/>
      <c r="L19" s="282"/>
      <c r="M19" s="282"/>
      <c r="N19" s="282"/>
      <c r="O19" s="282"/>
      <c r="P19" s="283"/>
      <c r="Q19" s="282"/>
      <c r="R19" s="282"/>
      <c r="S19" s="282"/>
      <c r="T19" s="282"/>
      <c r="U19" s="282"/>
      <c r="V19" s="282"/>
      <c r="W19" s="282"/>
    </row>
  </sheetData>
  <mergeCells count="3">
    <mergeCell ref="A2:W2"/>
    <mergeCell ref="B4:W4"/>
    <mergeCell ref="A4:A5"/>
  </mergeCells>
  <printOptions horizontalCentered="true"/>
  <pageMargins left="0.47244094488189" right="0.47244094488189" top="0.590551181102362" bottom="0.47244094488189" header="0.31496062992126" footer="0.31496062992126"/>
  <pageSetup paperSize="9" scale="8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showGridLines="0" showZeros="0" zoomScale="130" zoomScaleNormal="130" workbookViewId="0">
      <selection activeCell="A2" sqref="A2:E2"/>
    </sheetView>
  </sheetViews>
  <sheetFormatPr defaultColWidth="9.125" defaultRowHeight="14.25" outlineLevelCol="4"/>
  <cols>
    <col min="1" max="1" width="14.625" style="245" customWidth="true"/>
    <col min="2" max="2" width="21.125" style="244" customWidth="true"/>
    <col min="3" max="3" width="26.625" style="244" customWidth="true"/>
    <col min="4" max="4" width="24" style="244" customWidth="true"/>
    <col min="5" max="5" width="25.375" style="246" customWidth="true"/>
    <col min="6" max="246" width="9.125" style="247"/>
    <col min="247" max="247" width="30.125" style="247" customWidth="true"/>
    <col min="248" max="250" width="16.625" style="247" customWidth="true"/>
    <col min="251" max="251" width="30.125" style="247" customWidth="true"/>
    <col min="252" max="254" width="18" style="247" customWidth="true"/>
    <col min="255" max="259" width="9.125" style="247" hidden="true" customWidth="true"/>
    <col min="260" max="502" width="9.125" style="247"/>
    <col min="503" max="503" width="30.125" style="247" customWidth="true"/>
    <col min="504" max="506" width="16.625" style="247" customWidth="true"/>
    <col min="507" max="507" width="30.125" style="247" customWidth="true"/>
    <col min="508" max="510" width="18" style="247" customWidth="true"/>
    <col min="511" max="515" width="9.125" style="247" hidden="true" customWidth="true"/>
    <col min="516" max="758" width="9.125" style="247"/>
    <col min="759" max="759" width="30.125" style="247" customWidth="true"/>
    <col min="760" max="762" width="16.625" style="247" customWidth="true"/>
    <col min="763" max="763" width="30.125" style="247" customWidth="true"/>
    <col min="764" max="766" width="18" style="247" customWidth="true"/>
    <col min="767" max="771" width="9.125" style="247" hidden="true" customWidth="true"/>
    <col min="772" max="1014" width="9.125" style="247"/>
    <col min="1015" max="1015" width="30.125" style="247" customWidth="true"/>
    <col min="1016" max="1018" width="16.625" style="247" customWidth="true"/>
    <col min="1019" max="1019" width="30.125" style="247" customWidth="true"/>
    <col min="1020" max="1022" width="18" style="247" customWidth="true"/>
    <col min="1023" max="1027" width="9.125" style="247" hidden="true" customWidth="true"/>
    <col min="1028" max="1270" width="9.125" style="247"/>
    <col min="1271" max="1271" width="30.125" style="247" customWidth="true"/>
    <col min="1272" max="1274" width="16.625" style="247" customWidth="true"/>
    <col min="1275" max="1275" width="30.125" style="247" customWidth="true"/>
    <col min="1276" max="1278" width="18" style="247" customWidth="true"/>
    <col min="1279" max="1283" width="9.125" style="247" hidden="true" customWidth="true"/>
    <col min="1284" max="1526" width="9.125" style="247"/>
    <col min="1527" max="1527" width="30.125" style="247" customWidth="true"/>
    <col min="1528" max="1530" width="16.625" style="247" customWidth="true"/>
    <col min="1531" max="1531" width="30.125" style="247" customWidth="true"/>
    <col min="1532" max="1534" width="18" style="247" customWidth="true"/>
    <col min="1535" max="1539" width="9.125" style="247" hidden="true" customWidth="true"/>
    <col min="1540" max="1782" width="9.125" style="247"/>
    <col min="1783" max="1783" width="30.125" style="247" customWidth="true"/>
    <col min="1784" max="1786" width="16.625" style="247" customWidth="true"/>
    <col min="1787" max="1787" width="30.125" style="247" customWidth="true"/>
    <col min="1788" max="1790" width="18" style="247" customWidth="true"/>
    <col min="1791" max="1795" width="9.125" style="247" hidden="true" customWidth="true"/>
    <col min="1796" max="2038" width="9.125" style="247"/>
    <col min="2039" max="2039" width="30.125" style="247" customWidth="true"/>
    <col min="2040" max="2042" width="16.625" style="247" customWidth="true"/>
    <col min="2043" max="2043" width="30.125" style="247" customWidth="true"/>
    <col min="2044" max="2046" width="18" style="247" customWidth="true"/>
    <col min="2047" max="2051" width="9.125" style="247" hidden="true" customWidth="true"/>
    <col min="2052" max="2294" width="9.125" style="247"/>
    <col min="2295" max="2295" width="30.125" style="247" customWidth="true"/>
    <col min="2296" max="2298" width="16.625" style="247" customWidth="true"/>
    <col min="2299" max="2299" width="30.125" style="247" customWidth="true"/>
    <col min="2300" max="2302" width="18" style="247" customWidth="true"/>
    <col min="2303" max="2307" width="9.125" style="247" hidden="true" customWidth="true"/>
    <col min="2308" max="2550" width="9.125" style="247"/>
    <col min="2551" max="2551" width="30.125" style="247" customWidth="true"/>
    <col min="2552" max="2554" width="16.625" style="247" customWidth="true"/>
    <col min="2555" max="2555" width="30.125" style="247" customWidth="true"/>
    <col min="2556" max="2558" width="18" style="247" customWidth="true"/>
    <col min="2559" max="2563" width="9.125" style="247" hidden="true" customWidth="true"/>
    <col min="2564" max="2806" width="9.125" style="247"/>
    <col min="2807" max="2807" width="30.125" style="247" customWidth="true"/>
    <col min="2808" max="2810" width="16.625" style="247" customWidth="true"/>
    <col min="2811" max="2811" width="30.125" style="247" customWidth="true"/>
    <col min="2812" max="2814" width="18" style="247" customWidth="true"/>
    <col min="2815" max="2819" width="9.125" style="247" hidden="true" customWidth="true"/>
    <col min="2820" max="3062" width="9.125" style="247"/>
    <col min="3063" max="3063" width="30.125" style="247" customWidth="true"/>
    <col min="3064" max="3066" width="16.625" style="247" customWidth="true"/>
    <col min="3067" max="3067" width="30.125" style="247" customWidth="true"/>
    <col min="3068" max="3070" width="18" style="247" customWidth="true"/>
    <col min="3071" max="3075" width="9.125" style="247" hidden="true" customWidth="true"/>
    <col min="3076" max="3318" width="9.125" style="247"/>
    <col min="3319" max="3319" width="30.125" style="247" customWidth="true"/>
    <col min="3320" max="3322" width="16.625" style="247" customWidth="true"/>
    <col min="3323" max="3323" width="30.125" style="247" customWidth="true"/>
    <col min="3324" max="3326" width="18" style="247" customWidth="true"/>
    <col min="3327" max="3331" width="9.125" style="247" hidden="true" customWidth="true"/>
    <col min="3332" max="3574" width="9.125" style="247"/>
    <col min="3575" max="3575" width="30.125" style="247" customWidth="true"/>
    <col min="3576" max="3578" width="16.625" style="247" customWidth="true"/>
    <col min="3579" max="3579" width="30.125" style="247" customWidth="true"/>
    <col min="3580" max="3582" width="18" style="247" customWidth="true"/>
    <col min="3583" max="3587" width="9.125" style="247" hidden="true" customWidth="true"/>
    <col min="3588" max="3830" width="9.125" style="247"/>
    <col min="3831" max="3831" width="30.125" style="247" customWidth="true"/>
    <col min="3832" max="3834" width="16.625" style="247" customWidth="true"/>
    <col min="3835" max="3835" width="30.125" style="247" customWidth="true"/>
    <col min="3836" max="3838" width="18" style="247" customWidth="true"/>
    <col min="3839" max="3843" width="9.125" style="247" hidden="true" customWidth="true"/>
    <col min="3844" max="4086" width="9.125" style="247"/>
    <col min="4087" max="4087" width="30.125" style="247" customWidth="true"/>
    <col min="4088" max="4090" width="16.625" style="247" customWidth="true"/>
    <col min="4091" max="4091" width="30.125" style="247" customWidth="true"/>
    <col min="4092" max="4094" width="18" style="247" customWidth="true"/>
    <col min="4095" max="4099" width="9.125" style="247" hidden="true" customWidth="true"/>
    <col min="4100" max="4342" width="9.125" style="247"/>
    <col min="4343" max="4343" width="30.125" style="247" customWidth="true"/>
    <col min="4344" max="4346" width="16.625" style="247" customWidth="true"/>
    <col min="4347" max="4347" width="30.125" style="247" customWidth="true"/>
    <col min="4348" max="4350" width="18" style="247" customWidth="true"/>
    <col min="4351" max="4355" width="9.125" style="247" hidden="true" customWidth="true"/>
    <col min="4356" max="4598" width="9.125" style="247"/>
    <col min="4599" max="4599" width="30.125" style="247" customWidth="true"/>
    <col min="4600" max="4602" width="16.625" style="247" customWidth="true"/>
    <col min="4603" max="4603" width="30.125" style="247" customWidth="true"/>
    <col min="4604" max="4606" width="18" style="247" customWidth="true"/>
    <col min="4607" max="4611" width="9.125" style="247" hidden="true" customWidth="true"/>
    <col min="4612" max="4854" width="9.125" style="247"/>
    <col min="4855" max="4855" width="30.125" style="247" customWidth="true"/>
    <col min="4856" max="4858" width="16.625" style="247" customWidth="true"/>
    <col min="4859" max="4859" width="30.125" style="247" customWidth="true"/>
    <col min="4860" max="4862" width="18" style="247" customWidth="true"/>
    <col min="4863" max="4867" width="9.125" style="247" hidden="true" customWidth="true"/>
    <col min="4868" max="5110" width="9.125" style="247"/>
    <col min="5111" max="5111" width="30.125" style="247" customWidth="true"/>
    <col min="5112" max="5114" width="16.625" style="247" customWidth="true"/>
    <col min="5115" max="5115" width="30.125" style="247" customWidth="true"/>
    <col min="5116" max="5118" width="18" style="247" customWidth="true"/>
    <col min="5119" max="5123" width="9.125" style="247" hidden="true" customWidth="true"/>
    <col min="5124" max="5366" width="9.125" style="247"/>
    <col min="5367" max="5367" width="30.125" style="247" customWidth="true"/>
    <col min="5368" max="5370" width="16.625" style="247" customWidth="true"/>
    <col min="5371" max="5371" width="30.125" style="247" customWidth="true"/>
    <col min="5372" max="5374" width="18" style="247" customWidth="true"/>
    <col min="5375" max="5379" width="9.125" style="247" hidden="true" customWidth="true"/>
    <col min="5380" max="5622" width="9.125" style="247"/>
    <col min="5623" max="5623" width="30.125" style="247" customWidth="true"/>
    <col min="5624" max="5626" width="16.625" style="247" customWidth="true"/>
    <col min="5627" max="5627" width="30.125" style="247" customWidth="true"/>
    <col min="5628" max="5630" width="18" style="247" customWidth="true"/>
    <col min="5631" max="5635" width="9.125" style="247" hidden="true" customWidth="true"/>
    <col min="5636" max="5878" width="9.125" style="247"/>
    <col min="5879" max="5879" width="30.125" style="247" customWidth="true"/>
    <col min="5880" max="5882" width="16.625" style="247" customWidth="true"/>
    <col min="5883" max="5883" width="30.125" style="247" customWidth="true"/>
    <col min="5884" max="5886" width="18" style="247" customWidth="true"/>
    <col min="5887" max="5891" width="9.125" style="247" hidden="true" customWidth="true"/>
    <col min="5892" max="6134" width="9.125" style="247"/>
    <col min="6135" max="6135" width="30.125" style="247" customWidth="true"/>
    <col min="6136" max="6138" width="16.625" style="247" customWidth="true"/>
    <col min="6139" max="6139" width="30.125" style="247" customWidth="true"/>
    <col min="6140" max="6142" width="18" style="247" customWidth="true"/>
    <col min="6143" max="6147" width="9.125" style="247" hidden="true" customWidth="true"/>
    <col min="6148" max="6390" width="9.125" style="247"/>
    <col min="6391" max="6391" width="30.125" style="247" customWidth="true"/>
    <col min="6392" max="6394" width="16.625" style="247" customWidth="true"/>
    <col min="6395" max="6395" width="30.125" style="247" customWidth="true"/>
    <col min="6396" max="6398" width="18" style="247" customWidth="true"/>
    <col min="6399" max="6403" width="9.125" style="247" hidden="true" customWidth="true"/>
    <col min="6404" max="6646" width="9.125" style="247"/>
    <col min="6647" max="6647" width="30.125" style="247" customWidth="true"/>
    <col min="6648" max="6650" width="16.625" style="247" customWidth="true"/>
    <col min="6651" max="6651" width="30.125" style="247" customWidth="true"/>
    <col min="6652" max="6654" width="18" style="247" customWidth="true"/>
    <col min="6655" max="6659" width="9.125" style="247" hidden="true" customWidth="true"/>
    <col min="6660" max="6902" width="9.125" style="247"/>
    <col min="6903" max="6903" width="30.125" style="247" customWidth="true"/>
    <col min="6904" max="6906" width="16.625" style="247" customWidth="true"/>
    <col min="6907" max="6907" width="30.125" style="247" customWidth="true"/>
    <col min="6908" max="6910" width="18" style="247" customWidth="true"/>
    <col min="6911" max="6915" width="9.125" style="247" hidden="true" customWidth="true"/>
    <col min="6916" max="7158" width="9.125" style="247"/>
    <col min="7159" max="7159" width="30.125" style="247" customWidth="true"/>
    <col min="7160" max="7162" width="16.625" style="247" customWidth="true"/>
    <col min="7163" max="7163" width="30.125" style="247" customWidth="true"/>
    <col min="7164" max="7166" width="18" style="247" customWidth="true"/>
    <col min="7167" max="7171" width="9.125" style="247" hidden="true" customWidth="true"/>
    <col min="7172" max="7414" width="9.125" style="247"/>
    <col min="7415" max="7415" width="30.125" style="247" customWidth="true"/>
    <col min="7416" max="7418" width="16.625" style="247" customWidth="true"/>
    <col min="7419" max="7419" width="30.125" style="247" customWidth="true"/>
    <col min="7420" max="7422" width="18" style="247" customWidth="true"/>
    <col min="7423" max="7427" width="9.125" style="247" hidden="true" customWidth="true"/>
    <col min="7428" max="7670" width="9.125" style="247"/>
    <col min="7671" max="7671" width="30.125" style="247" customWidth="true"/>
    <col min="7672" max="7674" width="16.625" style="247" customWidth="true"/>
    <col min="7675" max="7675" width="30.125" style="247" customWidth="true"/>
    <col min="7676" max="7678" width="18" style="247" customWidth="true"/>
    <col min="7679" max="7683" width="9.125" style="247" hidden="true" customWidth="true"/>
    <col min="7684" max="7926" width="9.125" style="247"/>
    <col min="7927" max="7927" width="30.125" style="247" customWidth="true"/>
    <col min="7928" max="7930" width="16.625" style="247" customWidth="true"/>
    <col min="7931" max="7931" width="30.125" style="247" customWidth="true"/>
    <col min="7932" max="7934" width="18" style="247" customWidth="true"/>
    <col min="7935" max="7939" width="9.125" style="247" hidden="true" customWidth="true"/>
    <col min="7940" max="8182" width="9.125" style="247"/>
    <col min="8183" max="8183" width="30.125" style="247" customWidth="true"/>
    <col min="8184" max="8186" width="16.625" style="247" customWidth="true"/>
    <col min="8187" max="8187" width="30.125" style="247" customWidth="true"/>
    <col min="8188" max="8190" width="18" style="247" customWidth="true"/>
    <col min="8191" max="8195" width="9.125" style="247" hidden="true" customWidth="true"/>
    <col min="8196" max="8438" width="9.125" style="247"/>
    <col min="8439" max="8439" width="30.125" style="247" customWidth="true"/>
    <col min="8440" max="8442" width="16.625" style="247" customWidth="true"/>
    <col min="8443" max="8443" width="30.125" style="247" customWidth="true"/>
    <col min="8444" max="8446" width="18" style="247" customWidth="true"/>
    <col min="8447" max="8451" width="9.125" style="247" hidden="true" customWidth="true"/>
    <col min="8452" max="8694" width="9.125" style="247"/>
    <col min="8695" max="8695" width="30.125" style="247" customWidth="true"/>
    <col min="8696" max="8698" width="16.625" style="247" customWidth="true"/>
    <col min="8699" max="8699" width="30.125" style="247" customWidth="true"/>
    <col min="8700" max="8702" width="18" style="247" customWidth="true"/>
    <col min="8703" max="8707" width="9.125" style="247" hidden="true" customWidth="true"/>
    <col min="8708" max="8950" width="9.125" style="247"/>
    <col min="8951" max="8951" width="30.125" style="247" customWidth="true"/>
    <col min="8952" max="8954" width="16.625" style="247" customWidth="true"/>
    <col min="8955" max="8955" width="30.125" style="247" customWidth="true"/>
    <col min="8956" max="8958" width="18" style="247" customWidth="true"/>
    <col min="8959" max="8963" width="9.125" style="247" hidden="true" customWidth="true"/>
    <col min="8964" max="9206" width="9.125" style="247"/>
    <col min="9207" max="9207" width="30.125" style="247" customWidth="true"/>
    <col min="9208" max="9210" width="16.625" style="247" customWidth="true"/>
    <col min="9211" max="9211" width="30.125" style="247" customWidth="true"/>
    <col min="9212" max="9214" width="18" style="247" customWidth="true"/>
    <col min="9215" max="9219" width="9.125" style="247" hidden="true" customWidth="true"/>
    <col min="9220" max="9462" width="9.125" style="247"/>
    <col min="9463" max="9463" width="30.125" style="247" customWidth="true"/>
    <col min="9464" max="9466" width="16.625" style="247" customWidth="true"/>
    <col min="9467" max="9467" width="30.125" style="247" customWidth="true"/>
    <col min="9468" max="9470" width="18" style="247" customWidth="true"/>
    <col min="9471" max="9475" width="9.125" style="247" hidden="true" customWidth="true"/>
    <col min="9476" max="9718" width="9.125" style="247"/>
    <col min="9719" max="9719" width="30.125" style="247" customWidth="true"/>
    <col min="9720" max="9722" width="16.625" style="247" customWidth="true"/>
    <col min="9723" max="9723" width="30.125" style="247" customWidth="true"/>
    <col min="9724" max="9726" width="18" style="247" customWidth="true"/>
    <col min="9727" max="9731" width="9.125" style="247" hidden="true" customWidth="true"/>
    <col min="9732" max="9974" width="9.125" style="247"/>
    <col min="9975" max="9975" width="30.125" style="247" customWidth="true"/>
    <col min="9976" max="9978" width="16.625" style="247" customWidth="true"/>
    <col min="9979" max="9979" width="30.125" style="247" customWidth="true"/>
    <col min="9980" max="9982" width="18" style="247" customWidth="true"/>
    <col min="9983" max="9987" width="9.125" style="247" hidden="true" customWidth="true"/>
    <col min="9988" max="10230" width="9.125" style="247"/>
    <col min="10231" max="10231" width="30.125" style="247" customWidth="true"/>
    <col min="10232" max="10234" width="16.625" style="247" customWidth="true"/>
    <col min="10235" max="10235" width="30.125" style="247" customWidth="true"/>
    <col min="10236" max="10238" width="18" style="247" customWidth="true"/>
    <col min="10239" max="10243" width="9.125" style="247" hidden="true" customWidth="true"/>
    <col min="10244" max="10486" width="9.125" style="247"/>
    <col min="10487" max="10487" width="30.125" style="247" customWidth="true"/>
    <col min="10488" max="10490" width="16.625" style="247" customWidth="true"/>
    <col min="10491" max="10491" width="30.125" style="247" customWidth="true"/>
    <col min="10492" max="10494" width="18" style="247" customWidth="true"/>
    <col min="10495" max="10499" width="9.125" style="247" hidden="true" customWidth="true"/>
    <col min="10500" max="10742" width="9.125" style="247"/>
    <col min="10743" max="10743" width="30.125" style="247" customWidth="true"/>
    <col min="10744" max="10746" width="16.625" style="247" customWidth="true"/>
    <col min="10747" max="10747" width="30.125" style="247" customWidth="true"/>
    <col min="10748" max="10750" width="18" style="247" customWidth="true"/>
    <col min="10751" max="10755" width="9.125" style="247" hidden="true" customWidth="true"/>
    <col min="10756" max="10998" width="9.125" style="247"/>
    <col min="10999" max="10999" width="30.125" style="247" customWidth="true"/>
    <col min="11000" max="11002" width="16.625" style="247" customWidth="true"/>
    <col min="11003" max="11003" width="30.125" style="247" customWidth="true"/>
    <col min="11004" max="11006" width="18" style="247" customWidth="true"/>
    <col min="11007" max="11011" width="9.125" style="247" hidden="true" customWidth="true"/>
    <col min="11012" max="11254" width="9.125" style="247"/>
    <col min="11255" max="11255" width="30.125" style="247" customWidth="true"/>
    <col min="11256" max="11258" width="16.625" style="247" customWidth="true"/>
    <col min="11259" max="11259" width="30.125" style="247" customWidth="true"/>
    <col min="11260" max="11262" width="18" style="247" customWidth="true"/>
    <col min="11263" max="11267" width="9.125" style="247" hidden="true" customWidth="true"/>
    <col min="11268" max="11510" width="9.125" style="247"/>
    <col min="11511" max="11511" width="30.125" style="247" customWidth="true"/>
    <col min="11512" max="11514" width="16.625" style="247" customWidth="true"/>
    <col min="11515" max="11515" width="30.125" style="247" customWidth="true"/>
    <col min="11516" max="11518" width="18" style="247" customWidth="true"/>
    <col min="11519" max="11523" width="9.125" style="247" hidden="true" customWidth="true"/>
    <col min="11524" max="11766" width="9.125" style="247"/>
    <col min="11767" max="11767" width="30.125" style="247" customWidth="true"/>
    <col min="11768" max="11770" width="16.625" style="247" customWidth="true"/>
    <col min="11771" max="11771" width="30.125" style="247" customWidth="true"/>
    <col min="11772" max="11774" width="18" style="247" customWidth="true"/>
    <col min="11775" max="11779" width="9.125" style="247" hidden="true" customWidth="true"/>
    <col min="11780" max="12022" width="9.125" style="247"/>
    <col min="12023" max="12023" width="30.125" style="247" customWidth="true"/>
    <col min="12024" max="12026" width="16.625" style="247" customWidth="true"/>
    <col min="12027" max="12027" width="30.125" style="247" customWidth="true"/>
    <col min="12028" max="12030" width="18" style="247" customWidth="true"/>
    <col min="12031" max="12035" width="9.125" style="247" hidden="true" customWidth="true"/>
    <col min="12036" max="12278" width="9.125" style="247"/>
    <col min="12279" max="12279" width="30.125" style="247" customWidth="true"/>
    <col min="12280" max="12282" width="16.625" style="247" customWidth="true"/>
    <col min="12283" max="12283" width="30.125" style="247" customWidth="true"/>
    <col min="12284" max="12286" width="18" style="247" customWidth="true"/>
    <col min="12287" max="12291" width="9.125" style="247" hidden="true" customWidth="true"/>
    <col min="12292" max="12534" width="9.125" style="247"/>
    <col min="12535" max="12535" width="30.125" style="247" customWidth="true"/>
    <col min="12536" max="12538" width="16.625" style="247" customWidth="true"/>
    <col min="12539" max="12539" width="30.125" style="247" customWidth="true"/>
    <col min="12540" max="12542" width="18" style="247" customWidth="true"/>
    <col min="12543" max="12547" width="9.125" style="247" hidden="true" customWidth="true"/>
    <col min="12548" max="12790" width="9.125" style="247"/>
    <col min="12791" max="12791" width="30.125" style="247" customWidth="true"/>
    <col min="12792" max="12794" width="16.625" style="247" customWidth="true"/>
    <col min="12795" max="12795" width="30.125" style="247" customWidth="true"/>
    <col min="12796" max="12798" width="18" style="247" customWidth="true"/>
    <col min="12799" max="12803" width="9.125" style="247" hidden="true" customWidth="true"/>
    <col min="12804" max="13046" width="9.125" style="247"/>
    <col min="13047" max="13047" width="30.125" style="247" customWidth="true"/>
    <col min="13048" max="13050" width="16.625" style="247" customWidth="true"/>
    <col min="13051" max="13051" width="30.125" style="247" customWidth="true"/>
    <col min="13052" max="13054" width="18" style="247" customWidth="true"/>
    <col min="13055" max="13059" width="9.125" style="247" hidden="true" customWidth="true"/>
    <col min="13060" max="13302" width="9.125" style="247"/>
    <col min="13303" max="13303" width="30.125" style="247" customWidth="true"/>
    <col min="13304" max="13306" width="16.625" style="247" customWidth="true"/>
    <col min="13307" max="13307" width="30.125" style="247" customWidth="true"/>
    <col min="13308" max="13310" width="18" style="247" customWidth="true"/>
    <col min="13311" max="13315" width="9.125" style="247" hidden="true" customWidth="true"/>
    <col min="13316" max="13558" width="9.125" style="247"/>
    <col min="13559" max="13559" width="30.125" style="247" customWidth="true"/>
    <col min="13560" max="13562" width="16.625" style="247" customWidth="true"/>
    <col min="13563" max="13563" width="30.125" style="247" customWidth="true"/>
    <col min="13564" max="13566" width="18" style="247" customWidth="true"/>
    <col min="13567" max="13571" width="9.125" style="247" hidden="true" customWidth="true"/>
    <col min="13572" max="13814" width="9.125" style="247"/>
    <col min="13815" max="13815" width="30.125" style="247" customWidth="true"/>
    <col min="13816" max="13818" width="16.625" style="247" customWidth="true"/>
    <col min="13819" max="13819" width="30.125" style="247" customWidth="true"/>
    <col min="13820" max="13822" width="18" style="247" customWidth="true"/>
    <col min="13823" max="13827" width="9.125" style="247" hidden="true" customWidth="true"/>
    <col min="13828" max="14070" width="9.125" style="247"/>
    <col min="14071" max="14071" width="30.125" style="247" customWidth="true"/>
    <col min="14072" max="14074" width="16.625" style="247" customWidth="true"/>
    <col min="14075" max="14075" width="30.125" style="247" customWidth="true"/>
    <col min="14076" max="14078" width="18" style="247" customWidth="true"/>
    <col min="14079" max="14083" width="9.125" style="247" hidden="true" customWidth="true"/>
    <col min="14084" max="14326" width="9.125" style="247"/>
    <col min="14327" max="14327" width="30.125" style="247" customWidth="true"/>
    <col min="14328" max="14330" width="16.625" style="247" customWidth="true"/>
    <col min="14331" max="14331" width="30.125" style="247" customWidth="true"/>
    <col min="14332" max="14334" width="18" style="247" customWidth="true"/>
    <col min="14335" max="14339" width="9.125" style="247" hidden="true" customWidth="true"/>
    <col min="14340" max="14582" width="9.125" style="247"/>
    <col min="14583" max="14583" width="30.125" style="247" customWidth="true"/>
    <col min="14584" max="14586" width="16.625" style="247" customWidth="true"/>
    <col min="14587" max="14587" width="30.125" style="247" customWidth="true"/>
    <col min="14588" max="14590" width="18" style="247" customWidth="true"/>
    <col min="14591" max="14595" width="9.125" style="247" hidden="true" customWidth="true"/>
    <col min="14596" max="14838" width="9.125" style="247"/>
    <col min="14839" max="14839" width="30.125" style="247" customWidth="true"/>
    <col min="14840" max="14842" width="16.625" style="247" customWidth="true"/>
    <col min="14843" max="14843" width="30.125" style="247" customWidth="true"/>
    <col min="14844" max="14846" width="18" style="247" customWidth="true"/>
    <col min="14847" max="14851" width="9.125" style="247" hidden="true" customWidth="true"/>
    <col min="14852" max="15094" width="9.125" style="247"/>
    <col min="15095" max="15095" width="30.125" style="247" customWidth="true"/>
    <col min="15096" max="15098" width="16.625" style="247" customWidth="true"/>
    <col min="15099" max="15099" width="30.125" style="247" customWidth="true"/>
    <col min="15100" max="15102" width="18" style="247" customWidth="true"/>
    <col min="15103" max="15107" width="9.125" style="247" hidden="true" customWidth="true"/>
    <col min="15108" max="15350" width="9.125" style="247"/>
    <col min="15351" max="15351" width="30.125" style="247" customWidth="true"/>
    <col min="15352" max="15354" width="16.625" style="247" customWidth="true"/>
    <col min="15355" max="15355" width="30.125" style="247" customWidth="true"/>
    <col min="15356" max="15358" width="18" style="247" customWidth="true"/>
    <col min="15359" max="15363" width="9.125" style="247" hidden="true" customWidth="true"/>
    <col min="15364" max="15606" width="9.125" style="247"/>
    <col min="15607" max="15607" width="30.125" style="247" customWidth="true"/>
    <col min="15608" max="15610" width="16.625" style="247" customWidth="true"/>
    <col min="15611" max="15611" width="30.125" style="247" customWidth="true"/>
    <col min="15612" max="15614" width="18" style="247" customWidth="true"/>
    <col min="15615" max="15619" width="9.125" style="247" hidden="true" customWidth="true"/>
    <col min="15620" max="15862" width="9.125" style="247"/>
    <col min="15863" max="15863" width="30.125" style="247" customWidth="true"/>
    <col min="15864" max="15866" width="16.625" style="247" customWidth="true"/>
    <col min="15867" max="15867" width="30.125" style="247" customWidth="true"/>
    <col min="15868" max="15870" width="18" style="247" customWidth="true"/>
    <col min="15871" max="15875" width="9.125" style="247" hidden="true" customWidth="true"/>
    <col min="15876" max="16118" width="9.125" style="247"/>
    <col min="16119" max="16119" width="30.125" style="247" customWidth="true"/>
    <col min="16120" max="16122" width="16.625" style="247" customWidth="true"/>
    <col min="16123" max="16123" width="30.125" style="247" customWidth="true"/>
    <col min="16124" max="16126" width="18" style="247" customWidth="true"/>
    <col min="16127" max="16131" width="9.125" style="247" hidden="true" customWidth="true"/>
    <col min="16132" max="16384" width="9.125" style="247"/>
  </cols>
  <sheetData>
    <row r="1" s="240" customFormat="true" ht="19.5" customHeight="true" spans="1:5">
      <c r="A1" s="191" t="s">
        <v>1549</v>
      </c>
      <c r="E1" s="265"/>
    </row>
    <row r="2" s="241" customFormat="true" ht="22.5" spans="1:5">
      <c r="A2" s="248" t="s">
        <v>1550</v>
      </c>
      <c r="B2" s="248"/>
      <c r="C2" s="248"/>
      <c r="D2" s="248"/>
      <c r="E2" s="248"/>
    </row>
    <row r="3" s="242" customFormat="true" ht="19.5" customHeight="true" spans="1:5">
      <c r="A3" s="249"/>
      <c r="E3" s="266" t="s">
        <v>65</v>
      </c>
    </row>
    <row r="4" s="242" customFormat="true" ht="31" customHeight="true" spans="1:5">
      <c r="A4" s="250" t="s">
        <v>1551</v>
      </c>
      <c r="B4" s="251"/>
      <c r="C4" s="252" t="s">
        <v>291</v>
      </c>
      <c r="D4" s="253" t="s">
        <v>259</v>
      </c>
      <c r="E4" s="253"/>
    </row>
    <row r="5" s="242" customFormat="true" ht="38.25" customHeight="true" spans="1:5">
      <c r="A5" s="254"/>
      <c r="B5" s="255"/>
      <c r="C5" s="256"/>
      <c r="D5" s="253" t="s">
        <v>293</v>
      </c>
      <c r="E5" s="225" t="s">
        <v>294</v>
      </c>
    </row>
    <row r="6" s="242" customFormat="true" ht="19.5" customHeight="true" spans="1:5">
      <c r="A6" s="257" t="s">
        <v>1552</v>
      </c>
      <c r="B6" s="258"/>
      <c r="C6" s="259">
        <v>0</v>
      </c>
      <c r="D6" s="259">
        <v>5</v>
      </c>
      <c r="E6" s="267">
        <v>0</v>
      </c>
    </row>
    <row r="7" s="242" customFormat="true" ht="19.5" customHeight="true" spans="1:5">
      <c r="A7" s="260" t="s">
        <v>1553</v>
      </c>
      <c r="B7" s="261" t="s">
        <v>1554</v>
      </c>
      <c r="C7" s="259">
        <f>C8+C9</f>
        <v>348</v>
      </c>
      <c r="D7" s="259">
        <f>D8+D9</f>
        <v>326</v>
      </c>
      <c r="E7" s="267">
        <f>(D7/C7-1)*100</f>
        <v>-6.32183908045977</v>
      </c>
    </row>
    <row r="8" s="242" customFormat="true" ht="19.5" customHeight="true" spans="1:5">
      <c r="A8" s="260"/>
      <c r="B8" s="261" t="s">
        <v>1555</v>
      </c>
      <c r="C8" s="259">
        <v>18</v>
      </c>
      <c r="D8" s="259">
        <v>0</v>
      </c>
      <c r="E8" s="267"/>
    </row>
    <row r="9" s="242" customFormat="true" ht="19.5" customHeight="true" spans="1:5">
      <c r="A9" s="260"/>
      <c r="B9" s="261" t="s">
        <v>1556</v>
      </c>
      <c r="C9" s="259">
        <v>330</v>
      </c>
      <c r="D9" s="259">
        <v>326</v>
      </c>
      <c r="E9" s="267">
        <f>(D9/C9-1)*100</f>
        <v>-1.21212121212121</v>
      </c>
    </row>
    <row r="10" s="242" customFormat="true" ht="19.5" customHeight="true" spans="1:5">
      <c r="A10" s="257" t="s">
        <v>1557</v>
      </c>
      <c r="B10" s="258"/>
      <c r="C10" s="259">
        <v>83</v>
      </c>
      <c r="D10" s="259">
        <v>59</v>
      </c>
      <c r="E10" s="267">
        <f>(D10/C10-1)*100</f>
        <v>-28.9156626506024</v>
      </c>
    </row>
    <row r="11" s="243" customFormat="true" ht="19.5" customHeight="true" spans="1:5">
      <c r="A11" s="262" t="s">
        <v>1335</v>
      </c>
      <c r="B11" s="263"/>
      <c r="C11" s="264">
        <f>C10+C7+C6</f>
        <v>431</v>
      </c>
      <c r="D11" s="264">
        <f>D10+D7+D6</f>
        <v>390</v>
      </c>
      <c r="E11" s="267">
        <f>(D11/C11-1)*100</f>
        <v>-9.51276102088167</v>
      </c>
    </row>
    <row r="12" s="244" customFormat="true" ht="18.75" customHeight="true" spans="1:5">
      <c r="A12" s="245"/>
      <c r="E12" s="246"/>
    </row>
  </sheetData>
  <mergeCells count="8">
    <mergeCell ref="A2:E2"/>
    <mergeCell ref="D4:E4"/>
    <mergeCell ref="A6:B6"/>
    <mergeCell ref="A10:B10"/>
    <mergeCell ref="A11:B11"/>
    <mergeCell ref="A7:A9"/>
    <mergeCell ref="C4:C5"/>
    <mergeCell ref="A4:B5"/>
  </mergeCells>
  <printOptions horizontalCentered="true"/>
  <pageMargins left="0.708333333333333" right="0.708333333333333" top="0.747916666666667" bottom="0.747916666666667" header="0.314583333333333" footer="0.314583333333333"/>
  <pageSetup paperSize="9"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319"/>
  <sheetViews>
    <sheetView showGridLines="0" showZeros="0" topLeftCell="B1" workbookViewId="0">
      <pane ySplit="5" topLeftCell="A203" activePane="bottomLeft" state="frozen"/>
      <selection/>
      <selection pane="bottomLeft" activeCell="A2" sqref="A2:H2"/>
    </sheetView>
  </sheetViews>
  <sheetFormatPr defaultColWidth="9" defaultRowHeight="13.5" outlineLevelCol="7"/>
  <cols>
    <col min="1" max="1" width="64.125" style="186" customWidth="true"/>
    <col min="2" max="2" width="9.5" style="214" customWidth="true"/>
    <col min="3" max="3" width="8.625" style="214" customWidth="true"/>
    <col min="4" max="4" width="9.25" style="215" customWidth="true"/>
    <col min="5" max="5" width="64.125" style="186" customWidth="true"/>
    <col min="6" max="6" width="10.5" style="216" customWidth="true"/>
    <col min="7" max="7" width="8.625" style="216" customWidth="true"/>
    <col min="8" max="8" width="8.875" style="215" customWidth="true"/>
    <col min="9" max="16384" width="9" style="186"/>
  </cols>
  <sheetData>
    <row r="1" s="186" customFormat="true" ht="14.25" spans="1:8">
      <c r="A1" s="191" t="s">
        <v>1558</v>
      </c>
      <c r="B1" s="217"/>
      <c r="C1" s="217"/>
      <c r="D1" s="218"/>
      <c r="F1" s="216"/>
      <c r="G1" s="216"/>
      <c r="H1" s="215"/>
    </row>
    <row r="2" s="187" customFormat="true" ht="22.5" spans="1:8">
      <c r="A2" s="192" t="s">
        <v>1559</v>
      </c>
      <c r="B2" s="219"/>
      <c r="C2" s="219"/>
      <c r="D2" s="220"/>
      <c r="E2" s="192"/>
      <c r="F2" s="229"/>
      <c r="G2" s="229"/>
      <c r="H2" s="220"/>
    </row>
    <row r="3" s="186" customFormat="true" ht="14.25" customHeight="true" spans="2:8">
      <c r="B3" s="214"/>
      <c r="C3" s="214"/>
      <c r="D3" s="215"/>
      <c r="F3" s="216"/>
      <c r="G3" s="216" t="s">
        <v>65</v>
      </c>
      <c r="H3" s="215"/>
    </row>
    <row r="4" s="186" customFormat="true" ht="28" customHeight="true" spans="1:8">
      <c r="A4" s="205" t="s">
        <v>1310</v>
      </c>
      <c r="B4" s="221"/>
      <c r="C4" s="221"/>
      <c r="D4" s="222"/>
      <c r="E4" s="205" t="s">
        <v>1311</v>
      </c>
      <c r="F4" s="230"/>
      <c r="G4" s="230"/>
      <c r="H4" s="222"/>
    </row>
    <row r="5" s="190" customFormat="true" ht="19.5" customHeight="true" spans="1:8">
      <c r="A5" s="223" t="s">
        <v>254</v>
      </c>
      <c r="B5" s="223" t="s">
        <v>291</v>
      </c>
      <c r="C5" s="223" t="s">
        <v>259</v>
      </c>
      <c r="D5" s="224"/>
      <c r="E5" s="223" t="s">
        <v>254</v>
      </c>
      <c r="F5" s="231" t="s">
        <v>291</v>
      </c>
      <c r="G5" s="231" t="s">
        <v>259</v>
      </c>
      <c r="H5" s="224"/>
    </row>
    <row r="6" s="190" customFormat="true" ht="60" customHeight="true" spans="1:8">
      <c r="A6" s="223"/>
      <c r="B6" s="223"/>
      <c r="C6" s="223" t="s">
        <v>293</v>
      </c>
      <c r="D6" s="225" t="s">
        <v>294</v>
      </c>
      <c r="E6" s="223"/>
      <c r="F6" s="231"/>
      <c r="G6" s="231" t="s">
        <v>293</v>
      </c>
      <c r="H6" s="225" t="s">
        <v>294</v>
      </c>
    </row>
    <row r="7" s="186" customFormat="true" ht="17" customHeight="true" spans="1:8">
      <c r="A7" s="199" t="s">
        <v>1560</v>
      </c>
      <c r="B7" s="226"/>
      <c r="C7" s="226"/>
      <c r="D7" s="227"/>
      <c r="E7" s="199" t="s">
        <v>174</v>
      </c>
      <c r="F7" s="226">
        <f>F8+F14+F20</f>
        <v>0</v>
      </c>
      <c r="G7" s="226">
        <f>G8+G14+G20</f>
        <v>0</v>
      </c>
      <c r="H7" s="232"/>
    </row>
    <row r="8" s="186" customFormat="true" ht="17" customHeight="true" spans="1:8">
      <c r="A8" s="199" t="s">
        <v>1561</v>
      </c>
      <c r="B8" s="226"/>
      <c r="C8" s="226"/>
      <c r="D8" s="227"/>
      <c r="E8" s="201" t="s">
        <v>1562</v>
      </c>
      <c r="F8" s="226">
        <f>SUM(F9:F13)</f>
        <v>0</v>
      </c>
      <c r="G8" s="226">
        <f>SUM(G9:G13)</f>
        <v>0</v>
      </c>
      <c r="H8" s="232"/>
    </row>
    <row r="9" s="186" customFormat="true" ht="17" customHeight="true" spans="1:8">
      <c r="A9" s="199" t="s">
        <v>1563</v>
      </c>
      <c r="B9" s="226"/>
      <c r="C9" s="226"/>
      <c r="D9" s="227"/>
      <c r="E9" s="201" t="s">
        <v>1564</v>
      </c>
      <c r="F9" s="226"/>
      <c r="G9" s="226"/>
      <c r="H9" s="232"/>
    </row>
    <row r="10" s="186" customFormat="true" ht="17" customHeight="true" spans="1:8">
      <c r="A10" s="199" t="s">
        <v>1565</v>
      </c>
      <c r="B10" s="226"/>
      <c r="C10" s="226"/>
      <c r="D10" s="227"/>
      <c r="E10" s="201" t="s">
        <v>1566</v>
      </c>
      <c r="F10" s="226"/>
      <c r="G10" s="226"/>
      <c r="H10" s="232"/>
    </row>
    <row r="11" s="186" customFormat="true" ht="17" customHeight="true" spans="1:8">
      <c r="A11" s="199" t="s">
        <v>1567</v>
      </c>
      <c r="B11" s="226">
        <v>100</v>
      </c>
      <c r="C11" s="226"/>
      <c r="D11" s="227">
        <f t="shared" ref="D11:D13" si="0">(C11/B11-1)*100</f>
        <v>-100</v>
      </c>
      <c r="E11" s="201" t="s">
        <v>1568</v>
      </c>
      <c r="F11" s="226"/>
      <c r="G11" s="226"/>
      <c r="H11" s="232"/>
    </row>
    <row r="12" s="186" customFormat="true" ht="17" customHeight="true" spans="1:8">
      <c r="A12" s="199" t="s">
        <v>1569</v>
      </c>
      <c r="B12" s="226">
        <f>SUM(B13:B17)</f>
        <v>65596</v>
      </c>
      <c r="C12" s="226">
        <f>SUM(C13:C17)</f>
        <v>55000</v>
      </c>
      <c r="D12" s="227">
        <f t="shared" si="0"/>
        <v>-16.1534239892676</v>
      </c>
      <c r="E12" s="201" t="s">
        <v>1570</v>
      </c>
      <c r="F12" s="226"/>
      <c r="G12" s="226"/>
      <c r="H12" s="232"/>
    </row>
    <row r="13" s="186" customFormat="true" ht="17" customHeight="true" spans="1:8">
      <c r="A13" s="204" t="s">
        <v>1571</v>
      </c>
      <c r="B13" s="226">
        <v>65596</v>
      </c>
      <c r="C13" s="226">
        <v>55000</v>
      </c>
      <c r="D13" s="227">
        <f t="shared" si="0"/>
        <v>-16.1534239892676</v>
      </c>
      <c r="E13" s="201" t="s">
        <v>1572</v>
      </c>
      <c r="F13" s="226"/>
      <c r="G13" s="226"/>
      <c r="H13" s="232"/>
    </row>
    <row r="14" s="186" customFormat="true" ht="17" customHeight="true" spans="1:8">
      <c r="A14" s="204" t="s">
        <v>1573</v>
      </c>
      <c r="B14" s="226"/>
      <c r="C14" s="226"/>
      <c r="D14" s="227"/>
      <c r="E14" s="201" t="s">
        <v>1574</v>
      </c>
      <c r="F14" s="226">
        <f>SUM(F15:F19)</f>
        <v>0</v>
      </c>
      <c r="G14" s="226">
        <f>SUM(G15:G19)</f>
        <v>0</v>
      </c>
      <c r="H14" s="232"/>
    </row>
    <row r="15" s="186" customFormat="true" ht="17" customHeight="true" spans="1:8">
      <c r="A15" s="204" t="s">
        <v>1575</v>
      </c>
      <c r="B15" s="226"/>
      <c r="C15" s="226"/>
      <c r="D15" s="227"/>
      <c r="E15" s="201" t="s">
        <v>1576</v>
      </c>
      <c r="F15" s="226"/>
      <c r="G15" s="226"/>
      <c r="H15" s="232"/>
    </row>
    <row r="16" s="186" customFormat="true" ht="17" customHeight="true" spans="1:8">
      <c r="A16" s="204" t="s">
        <v>1577</v>
      </c>
      <c r="B16" s="226"/>
      <c r="C16" s="226"/>
      <c r="D16" s="227"/>
      <c r="E16" s="201" t="s">
        <v>1578</v>
      </c>
      <c r="F16" s="226"/>
      <c r="G16" s="226"/>
      <c r="H16" s="232"/>
    </row>
    <row r="17" s="186" customFormat="true" ht="17" customHeight="true" spans="1:8">
      <c r="A17" s="204" t="s">
        <v>1579</v>
      </c>
      <c r="B17" s="226"/>
      <c r="C17" s="226"/>
      <c r="D17" s="227"/>
      <c r="E17" s="201" t="s">
        <v>1580</v>
      </c>
      <c r="F17" s="226"/>
      <c r="G17" s="226"/>
      <c r="H17" s="232"/>
    </row>
    <row r="18" s="186" customFormat="true" ht="17" customHeight="true" spans="1:8">
      <c r="A18" s="199" t="s">
        <v>1581</v>
      </c>
      <c r="B18" s="226"/>
      <c r="C18" s="226"/>
      <c r="D18" s="227"/>
      <c r="E18" s="201" t="s">
        <v>1582</v>
      </c>
      <c r="F18" s="226"/>
      <c r="G18" s="226"/>
      <c r="H18" s="232"/>
    </row>
    <row r="19" s="186" customFormat="true" ht="17" customHeight="true" spans="1:8">
      <c r="A19" s="199" t="s">
        <v>1583</v>
      </c>
      <c r="B19" s="226"/>
      <c r="C19" s="226"/>
      <c r="D19" s="227"/>
      <c r="E19" s="201" t="s">
        <v>1584</v>
      </c>
      <c r="F19" s="226"/>
      <c r="G19" s="226"/>
      <c r="H19" s="232"/>
    </row>
    <row r="20" s="186" customFormat="true" ht="17" customHeight="true" spans="1:8">
      <c r="A20" s="204" t="s">
        <v>1585</v>
      </c>
      <c r="B20" s="226"/>
      <c r="C20" s="226"/>
      <c r="D20" s="227"/>
      <c r="E20" s="201" t="s">
        <v>1586</v>
      </c>
      <c r="F20" s="226">
        <f>SUM(F21:F22)</f>
        <v>0</v>
      </c>
      <c r="G20" s="226">
        <f>SUM(G21:G22)</f>
        <v>0</v>
      </c>
      <c r="H20" s="232"/>
    </row>
    <row r="21" s="186" customFormat="true" ht="17" customHeight="true" spans="1:8">
      <c r="A21" s="204" t="s">
        <v>1587</v>
      </c>
      <c r="B21" s="226"/>
      <c r="C21" s="226"/>
      <c r="D21" s="227"/>
      <c r="E21" s="203" t="s">
        <v>1588</v>
      </c>
      <c r="F21" s="226"/>
      <c r="G21" s="226"/>
      <c r="H21" s="232"/>
    </row>
    <row r="22" s="186" customFormat="true" ht="17" customHeight="true" spans="1:8">
      <c r="A22" s="199" t="s">
        <v>1589</v>
      </c>
      <c r="B22" s="226"/>
      <c r="C22" s="226"/>
      <c r="D22" s="227"/>
      <c r="E22" s="203" t="s">
        <v>1590</v>
      </c>
      <c r="F22" s="226"/>
      <c r="G22" s="226"/>
      <c r="H22" s="232"/>
    </row>
    <row r="23" s="186" customFormat="true" ht="17" customHeight="true" spans="1:8">
      <c r="A23" s="199" t="s">
        <v>1591</v>
      </c>
      <c r="B23" s="226"/>
      <c r="C23" s="226"/>
      <c r="D23" s="227"/>
      <c r="E23" s="199" t="s">
        <v>176</v>
      </c>
      <c r="F23" s="226">
        <f>F24+F28+F32</f>
        <v>0</v>
      </c>
      <c r="G23" s="226">
        <f>G24+G28+G32</f>
        <v>0</v>
      </c>
      <c r="H23" s="232"/>
    </row>
    <row r="24" s="186" customFormat="true" ht="17" customHeight="true" spans="1:8">
      <c r="A24" s="199" t="s">
        <v>1592</v>
      </c>
      <c r="B24" s="226"/>
      <c r="C24" s="226"/>
      <c r="D24" s="227"/>
      <c r="E24" s="201" t="s">
        <v>1593</v>
      </c>
      <c r="F24" s="226">
        <f>SUM(F25:F27)</f>
        <v>0</v>
      </c>
      <c r="G24" s="226">
        <f>SUM(G25:G27)</f>
        <v>0</v>
      </c>
      <c r="H24" s="232"/>
    </row>
    <row r="25" s="186" customFormat="true" ht="17" customHeight="true" spans="1:8">
      <c r="A25" s="199" t="s">
        <v>1594</v>
      </c>
      <c r="B25" s="226"/>
      <c r="C25" s="226"/>
      <c r="D25" s="227"/>
      <c r="E25" s="201" t="s">
        <v>1595</v>
      </c>
      <c r="F25" s="226"/>
      <c r="G25" s="226"/>
      <c r="H25" s="232"/>
    </row>
    <row r="26" s="186" customFormat="true" ht="17" customHeight="true" spans="1:8">
      <c r="A26" s="199" t="s">
        <v>1596</v>
      </c>
      <c r="B26" s="226">
        <v>800</v>
      </c>
      <c r="C26" s="226">
        <v>1000</v>
      </c>
      <c r="D26" s="227">
        <f>(C26/B26-1)*100</f>
        <v>25</v>
      </c>
      <c r="E26" s="201" t="s">
        <v>1597</v>
      </c>
      <c r="F26" s="226"/>
      <c r="G26" s="226"/>
      <c r="H26" s="232"/>
    </row>
    <row r="27" s="186" customFormat="true" ht="17" customHeight="true" spans="1:8">
      <c r="A27" s="199" t="s">
        <v>1598</v>
      </c>
      <c r="B27" s="226">
        <f>SUM(B28:B32)</f>
        <v>0</v>
      </c>
      <c r="C27" s="226">
        <f>SUM(C28:C32)</f>
        <v>0</v>
      </c>
      <c r="D27" s="227"/>
      <c r="E27" s="201" t="s">
        <v>1599</v>
      </c>
      <c r="F27" s="226"/>
      <c r="G27" s="226"/>
      <c r="H27" s="232"/>
    </row>
    <row r="28" s="186" customFormat="true" ht="17" customHeight="true" spans="1:8">
      <c r="A28" s="204" t="s">
        <v>1600</v>
      </c>
      <c r="B28" s="226"/>
      <c r="C28" s="226"/>
      <c r="D28" s="227"/>
      <c r="E28" s="201" t="s">
        <v>1601</v>
      </c>
      <c r="F28" s="226">
        <f>SUM(F29:F31)</f>
        <v>0</v>
      </c>
      <c r="G28" s="226">
        <f>SUM(G29:G31)</f>
        <v>0</v>
      </c>
      <c r="H28" s="232"/>
    </row>
    <row r="29" s="186" customFormat="true" ht="17" customHeight="true" spans="1:8">
      <c r="A29" s="204" t="s">
        <v>1602</v>
      </c>
      <c r="B29" s="226"/>
      <c r="C29" s="226"/>
      <c r="D29" s="227"/>
      <c r="E29" s="201" t="s">
        <v>1595</v>
      </c>
      <c r="F29" s="226"/>
      <c r="G29" s="226"/>
      <c r="H29" s="232"/>
    </row>
    <row r="30" s="186" customFormat="true" ht="17" customHeight="true" spans="1:8">
      <c r="A30" s="204" t="s">
        <v>1603</v>
      </c>
      <c r="B30" s="226"/>
      <c r="C30" s="226"/>
      <c r="D30" s="227"/>
      <c r="E30" s="201" t="s">
        <v>1597</v>
      </c>
      <c r="F30" s="226"/>
      <c r="G30" s="226"/>
      <c r="H30" s="232"/>
    </row>
    <row r="31" s="186" customFormat="true" ht="17" customHeight="true" spans="1:8">
      <c r="A31" s="204" t="s">
        <v>1604</v>
      </c>
      <c r="B31" s="226"/>
      <c r="C31" s="226"/>
      <c r="D31" s="227"/>
      <c r="E31" s="202" t="s">
        <v>1605</v>
      </c>
      <c r="F31" s="226"/>
      <c r="G31" s="226"/>
      <c r="H31" s="232"/>
    </row>
    <row r="32" s="186" customFormat="true" ht="17" customHeight="true" spans="1:8">
      <c r="A32" s="204" t="s">
        <v>1606</v>
      </c>
      <c r="B32" s="226"/>
      <c r="C32" s="226"/>
      <c r="D32" s="227"/>
      <c r="E32" s="201" t="s">
        <v>1607</v>
      </c>
      <c r="F32" s="226">
        <f>SUM(F33:F34)</f>
        <v>0</v>
      </c>
      <c r="G32" s="226">
        <f>SUM(G33:G34)</f>
        <v>0</v>
      </c>
      <c r="H32" s="232"/>
    </row>
    <row r="33" s="186" customFormat="true" ht="17" customHeight="true" spans="1:8">
      <c r="A33" s="199" t="s">
        <v>1608</v>
      </c>
      <c r="B33" s="226"/>
      <c r="C33" s="226"/>
      <c r="D33" s="227"/>
      <c r="E33" s="203" t="s">
        <v>1597</v>
      </c>
      <c r="F33" s="226"/>
      <c r="G33" s="226"/>
      <c r="H33" s="232"/>
    </row>
    <row r="34" s="186" customFormat="true" ht="15" customHeight="true" spans="1:8">
      <c r="A34" s="204" t="s">
        <v>1609</v>
      </c>
      <c r="B34" s="226">
        <f>B35+B36+B37+B41+B42+B43+B44+B45+B46+B49+B50</f>
        <v>4404</v>
      </c>
      <c r="C34" s="226">
        <f>C35+C36+C37+C41+C42+C43+C44+C45+C46+C49+C50</f>
        <v>2000</v>
      </c>
      <c r="D34" s="227">
        <f>(C34/B34-1)*100</f>
        <v>-54.5867393278837</v>
      </c>
      <c r="E34" s="203" t="s">
        <v>1610</v>
      </c>
      <c r="F34" s="226"/>
      <c r="G34" s="226"/>
      <c r="H34" s="232"/>
    </row>
    <row r="35" s="186" customFormat="true" ht="17" customHeight="true" spans="1:8">
      <c r="A35" s="228" t="s">
        <v>1611</v>
      </c>
      <c r="B35" s="226"/>
      <c r="C35" s="226"/>
      <c r="D35" s="227"/>
      <c r="E35" s="199" t="s">
        <v>178</v>
      </c>
      <c r="F35" s="226">
        <f>F36+F41</f>
        <v>0</v>
      </c>
      <c r="G35" s="226">
        <f>G36+G41</f>
        <v>0</v>
      </c>
      <c r="H35" s="232"/>
    </row>
    <row r="36" s="186" customFormat="true" ht="17" customHeight="true" spans="1:8">
      <c r="A36" s="228" t="s">
        <v>1612</v>
      </c>
      <c r="B36" s="226"/>
      <c r="C36" s="226"/>
      <c r="D36" s="227"/>
      <c r="E36" s="199" t="s">
        <v>1613</v>
      </c>
      <c r="F36" s="226">
        <f>SUM(F37:F40)</f>
        <v>0</v>
      </c>
      <c r="G36" s="226">
        <f>SUM(G37:G40)</f>
        <v>0</v>
      </c>
      <c r="H36" s="232"/>
    </row>
    <row r="37" s="186" customFormat="true" ht="17" customHeight="true" spans="1:8">
      <c r="A37" s="228" t="s">
        <v>1614</v>
      </c>
      <c r="B37" s="226">
        <f>SUM(B38:B40)</f>
        <v>3004</v>
      </c>
      <c r="C37" s="226">
        <f>SUM(C38:C40)</f>
        <v>0</v>
      </c>
      <c r="D37" s="227">
        <f>(C37/B37-1)*100</f>
        <v>-100</v>
      </c>
      <c r="E37" s="199" t="s">
        <v>1615</v>
      </c>
      <c r="F37" s="226"/>
      <c r="G37" s="226"/>
      <c r="H37" s="232"/>
    </row>
    <row r="38" s="186" customFormat="true" ht="17" customHeight="true" spans="1:8">
      <c r="A38" s="228" t="s">
        <v>1616</v>
      </c>
      <c r="B38" s="226"/>
      <c r="C38" s="226"/>
      <c r="D38" s="227"/>
      <c r="E38" s="199" t="s">
        <v>1617</v>
      </c>
      <c r="F38" s="226"/>
      <c r="G38" s="226"/>
      <c r="H38" s="232"/>
    </row>
    <row r="39" s="186" customFormat="true" ht="17" customHeight="true" spans="1:8">
      <c r="A39" s="201" t="s">
        <v>1618</v>
      </c>
      <c r="B39" s="226"/>
      <c r="C39" s="226"/>
      <c r="D39" s="227"/>
      <c r="E39" s="199" t="s">
        <v>1619</v>
      </c>
      <c r="F39" s="226"/>
      <c r="G39" s="226"/>
      <c r="H39" s="232"/>
    </row>
    <row r="40" s="186" customFormat="true" ht="17" customHeight="true" spans="1:8">
      <c r="A40" s="201" t="s">
        <v>1620</v>
      </c>
      <c r="B40" s="226">
        <v>3004</v>
      </c>
      <c r="C40" s="226"/>
      <c r="D40" s="227">
        <f>(C40/B40-1)*100</f>
        <v>-100</v>
      </c>
      <c r="E40" s="199" t="s">
        <v>1621</v>
      </c>
      <c r="F40" s="226"/>
      <c r="G40" s="226"/>
      <c r="H40" s="232"/>
    </row>
    <row r="41" s="186" customFormat="true" ht="17" customHeight="true" spans="1:8">
      <c r="A41" s="228" t="s">
        <v>1622</v>
      </c>
      <c r="B41" s="226"/>
      <c r="C41" s="226"/>
      <c r="D41" s="227"/>
      <c r="E41" s="199" t="s">
        <v>1623</v>
      </c>
      <c r="F41" s="226">
        <f>SUM(F42:F45)</f>
        <v>0</v>
      </c>
      <c r="G41" s="226">
        <f>SUM(G42:G45)</f>
        <v>0</v>
      </c>
      <c r="H41" s="232"/>
    </row>
    <row r="42" s="186" customFormat="true" ht="17" customHeight="true" spans="1:8">
      <c r="A42" s="228" t="s">
        <v>1624</v>
      </c>
      <c r="B42" s="226"/>
      <c r="C42" s="226"/>
      <c r="D42" s="227"/>
      <c r="E42" s="199" t="s">
        <v>1625</v>
      </c>
      <c r="F42" s="226"/>
      <c r="G42" s="226"/>
      <c r="H42" s="232"/>
    </row>
    <row r="43" s="186" customFormat="true" ht="17" customHeight="true" spans="1:8">
      <c r="A43" s="228" t="s">
        <v>1626</v>
      </c>
      <c r="B43" s="226"/>
      <c r="C43" s="226"/>
      <c r="D43" s="227"/>
      <c r="E43" s="199" t="s">
        <v>1627</v>
      </c>
      <c r="F43" s="226"/>
      <c r="G43" s="226"/>
      <c r="H43" s="232"/>
    </row>
    <row r="44" s="186" customFormat="true" ht="17" customHeight="true" spans="1:8">
      <c r="A44" s="228" t="s">
        <v>1628</v>
      </c>
      <c r="B44" s="226"/>
      <c r="C44" s="226"/>
      <c r="D44" s="227"/>
      <c r="E44" s="199" t="s">
        <v>1629</v>
      </c>
      <c r="F44" s="226"/>
      <c r="G44" s="226"/>
      <c r="H44" s="232"/>
    </row>
    <row r="45" s="186" customFormat="true" ht="17" customHeight="true" spans="1:8">
      <c r="A45" s="228" t="s">
        <v>1630</v>
      </c>
      <c r="B45" s="226"/>
      <c r="C45" s="226"/>
      <c r="D45" s="227"/>
      <c r="E45" s="199" t="s">
        <v>1631</v>
      </c>
      <c r="F45" s="226"/>
      <c r="G45" s="226"/>
      <c r="H45" s="232"/>
    </row>
    <row r="46" s="186" customFormat="true" ht="17" customHeight="true" spans="1:8">
      <c r="A46" s="228" t="s">
        <v>1632</v>
      </c>
      <c r="B46" s="226"/>
      <c r="C46" s="226"/>
      <c r="D46" s="227"/>
      <c r="E46" s="199" t="s">
        <v>180</v>
      </c>
      <c r="F46" s="226">
        <f>F47+F63+F67+F68+F74+F78+F82+F86+F92+F95</f>
        <v>4746</v>
      </c>
      <c r="G46" s="226">
        <f>G47+G63+G67+G68+G74+G78+G82+G86+G92+G95+G168</f>
        <v>61598</v>
      </c>
      <c r="H46" s="233">
        <f>(G46/F46-1)*100</f>
        <v>1197.89296249473</v>
      </c>
    </row>
    <row r="47" s="188" customFormat="true" ht="17" customHeight="true" spans="1:8">
      <c r="A47" s="204" t="s">
        <v>1633</v>
      </c>
      <c r="B47" s="226"/>
      <c r="C47" s="226"/>
      <c r="D47" s="227"/>
      <c r="E47" s="199" t="s">
        <v>182</v>
      </c>
      <c r="F47" s="226">
        <f>SUM(F48:F62)</f>
        <v>3846</v>
      </c>
      <c r="G47" s="226">
        <f>52225-1204+2000</f>
        <v>53021</v>
      </c>
      <c r="H47" s="233">
        <f>(G47/F47-1)*100</f>
        <v>1278.60114404576</v>
      </c>
    </row>
    <row r="48" s="186" customFormat="true" ht="17" customHeight="true" spans="1:8">
      <c r="A48" s="201" t="s">
        <v>1634</v>
      </c>
      <c r="B48" s="226"/>
      <c r="C48" s="226"/>
      <c r="D48" s="227"/>
      <c r="E48" s="202" t="s">
        <v>1635</v>
      </c>
      <c r="F48" s="226"/>
      <c r="G48" s="226"/>
      <c r="H48" s="232">
        <v>0</v>
      </c>
    </row>
    <row r="49" s="186" customFormat="true" ht="17" customHeight="true" spans="1:8">
      <c r="A49" s="228" t="s">
        <v>1636</v>
      </c>
      <c r="B49" s="226"/>
      <c r="C49" s="226"/>
      <c r="D49" s="227"/>
      <c r="E49" s="202" t="s">
        <v>1637</v>
      </c>
      <c r="F49" s="226"/>
      <c r="G49" s="226"/>
      <c r="H49" s="232"/>
    </row>
    <row r="50" s="186" customFormat="true" ht="17" customHeight="true" spans="1:8">
      <c r="A50" s="228" t="s">
        <v>1638</v>
      </c>
      <c r="B50" s="226">
        <f>SUM(B51:B52)</f>
        <v>1400</v>
      </c>
      <c r="C50" s="226">
        <f>SUM(C51:C52)</f>
        <v>2000</v>
      </c>
      <c r="D50" s="227">
        <f>(C50/B50-1)*100</f>
        <v>42.8571428571429</v>
      </c>
      <c r="E50" s="202" t="s">
        <v>1639</v>
      </c>
      <c r="F50" s="226"/>
      <c r="G50" s="226"/>
      <c r="H50" s="232"/>
    </row>
    <row r="51" s="186" customFormat="true" ht="17" customHeight="true" spans="1:8">
      <c r="A51" s="228" t="s">
        <v>1640</v>
      </c>
      <c r="B51" s="226"/>
      <c r="C51" s="226">
        <v>2000</v>
      </c>
      <c r="D51" s="227"/>
      <c r="E51" s="202" t="s">
        <v>1641</v>
      </c>
      <c r="F51" s="226"/>
      <c r="G51" s="226"/>
      <c r="H51" s="232"/>
    </row>
    <row r="52" s="186" customFormat="true" ht="17" customHeight="true" spans="1:8">
      <c r="A52" s="201" t="s">
        <v>1642</v>
      </c>
      <c r="B52" s="226">
        <v>1400</v>
      </c>
      <c r="C52" s="226"/>
      <c r="D52" s="227">
        <f>(C52/B52-1)*100</f>
        <v>-100</v>
      </c>
      <c r="E52" s="202" t="s">
        <v>1643</v>
      </c>
      <c r="F52" s="226"/>
      <c r="G52" s="226"/>
      <c r="H52" s="232">
        <v>0</v>
      </c>
    </row>
    <row r="53" s="186" customFormat="true" ht="17" customHeight="true" spans="1:8">
      <c r="A53" s="201"/>
      <c r="B53" s="226"/>
      <c r="C53" s="226"/>
      <c r="D53" s="227"/>
      <c r="E53" s="202" t="s">
        <v>1644</v>
      </c>
      <c r="F53" s="226"/>
      <c r="G53" s="226"/>
      <c r="H53" s="232"/>
    </row>
    <row r="54" s="186" customFormat="true" ht="17" customHeight="true" spans="1:8">
      <c r="A54" s="201"/>
      <c r="B54" s="226"/>
      <c r="C54" s="226"/>
      <c r="D54" s="227"/>
      <c r="E54" s="202" t="s">
        <v>1645</v>
      </c>
      <c r="F54" s="226"/>
      <c r="G54" s="226"/>
      <c r="H54" s="232"/>
    </row>
    <row r="55" s="186" customFormat="true" ht="17" customHeight="true" spans="1:8">
      <c r="A55" s="201"/>
      <c r="B55" s="226"/>
      <c r="C55" s="226"/>
      <c r="D55" s="227"/>
      <c r="E55" s="202" t="s">
        <v>1646</v>
      </c>
      <c r="F55" s="226"/>
      <c r="G55" s="226"/>
      <c r="H55" s="232"/>
    </row>
    <row r="56" s="186" customFormat="true" ht="17" customHeight="true" spans="1:8">
      <c r="A56" s="201"/>
      <c r="B56" s="226"/>
      <c r="C56" s="226"/>
      <c r="D56" s="227"/>
      <c r="E56" s="202" t="s">
        <v>1647</v>
      </c>
      <c r="F56" s="226"/>
      <c r="G56" s="226"/>
      <c r="H56" s="232"/>
    </row>
    <row r="57" s="186" customFormat="true" ht="17" customHeight="true" spans="1:8">
      <c r="A57" s="201"/>
      <c r="B57" s="226"/>
      <c r="C57" s="226"/>
      <c r="D57" s="227"/>
      <c r="E57" s="202" t="s">
        <v>1648</v>
      </c>
      <c r="F57" s="226"/>
      <c r="G57" s="226"/>
      <c r="H57" s="232"/>
    </row>
    <row r="58" s="186" customFormat="true" ht="17" customHeight="true" spans="1:8">
      <c r="A58" s="201"/>
      <c r="B58" s="226"/>
      <c r="C58" s="226"/>
      <c r="D58" s="227"/>
      <c r="E58" s="202" t="s">
        <v>1649</v>
      </c>
      <c r="F58" s="226"/>
      <c r="G58" s="226"/>
      <c r="H58" s="232"/>
    </row>
    <row r="59" s="186" customFormat="true" ht="17" customHeight="true" spans="1:8">
      <c r="A59" s="201"/>
      <c r="B59" s="226"/>
      <c r="C59" s="226"/>
      <c r="D59" s="227"/>
      <c r="E59" s="202" t="s">
        <v>1650</v>
      </c>
      <c r="F59" s="226">
        <v>3846</v>
      </c>
      <c r="G59" s="226"/>
      <c r="H59" s="233">
        <f>(G59/F59-1)*100</f>
        <v>-100</v>
      </c>
    </row>
    <row r="60" s="186" customFormat="true" ht="17" customHeight="true" spans="1:8">
      <c r="A60" s="201"/>
      <c r="B60" s="226"/>
      <c r="C60" s="226"/>
      <c r="D60" s="227"/>
      <c r="E60" s="234" t="s">
        <v>1651</v>
      </c>
      <c r="F60" s="226"/>
      <c r="G60" s="226"/>
      <c r="H60" s="232"/>
    </row>
    <row r="61" s="186" customFormat="true" ht="17" customHeight="true" spans="1:8">
      <c r="A61" s="201"/>
      <c r="B61" s="226"/>
      <c r="C61" s="226"/>
      <c r="D61" s="227"/>
      <c r="E61" s="234" t="s">
        <v>1652</v>
      </c>
      <c r="F61" s="226"/>
      <c r="G61" s="226"/>
      <c r="H61" s="232"/>
    </row>
    <row r="62" s="186" customFormat="true" ht="17" customHeight="true" spans="1:8">
      <c r="A62" s="201"/>
      <c r="B62" s="226"/>
      <c r="C62" s="226"/>
      <c r="D62" s="227"/>
      <c r="E62" s="234" t="s">
        <v>1653</v>
      </c>
      <c r="F62" s="226"/>
      <c r="G62" s="226"/>
      <c r="H62" s="232"/>
    </row>
    <row r="63" s="186" customFormat="true" ht="17" customHeight="true" spans="1:8">
      <c r="A63" s="201"/>
      <c r="B63" s="226"/>
      <c r="C63" s="226"/>
      <c r="D63" s="227"/>
      <c r="E63" s="199" t="s">
        <v>1654</v>
      </c>
      <c r="F63" s="226">
        <f>SUM(F64:F66)</f>
        <v>0</v>
      </c>
      <c r="G63" s="226">
        <f>SUM(G64:G66)</f>
        <v>0</v>
      </c>
      <c r="H63" s="232"/>
    </row>
    <row r="64" s="186" customFormat="true" ht="17" customHeight="true" spans="1:8">
      <c r="A64" s="201"/>
      <c r="B64" s="226"/>
      <c r="C64" s="226"/>
      <c r="D64" s="227"/>
      <c r="E64" s="202" t="s">
        <v>1635</v>
      </c>
      <c r="F64" s="226"/>
      <c r="G64" s="226"/>
      <c r="H64" s="232"/>
    </row>
    <row r="65" s="186" customFormat="true" ht="17" customHeight="true" spans="1:8">
      <c r="A65" s="201"/>
      <c r="B65" s="226"/>
      <c r="C65" s="226"/>
      <c r="D65" s="227"/>
      <c r="E65" s="202" t="s">
        <v>1637</v>
      </c>
      <c r="F65" s="226"/>
      <c r="G65" s="226"/>
      <c r="H65" s="232"/>
    </row>
    <row r="66" s="186" customFormat="true" ht="17" customHeight="true" spans="1:8">
      <c r="A66" s="201"/>
      <c r="B66" s="226"/>
      <c r="C66" s="226"/>
      <c r="D66" s="227"/>
      <c r="E66" s="202" t="s">
        <v>1655</v>
      </c>
      <c r="F66" s="226"/>
      <c r="G66" s="226"/>
      <c r="H66" s="232"/>
    </row>
    <row r="67" s="186" customFormat="true" ht="17" customHeight="true" spans="1:8">
      <c r="A67" s="201"/>
      <c r="B67" s="226"/>
      <c r="C67" s="226"/>
      <c r="D67" s="227"/>
      <c r="E67" s="199" t="s">
        <v>184</v>
      </c>
      <c r="F67" s="226">
        <v>100</v>
      </c>
      <c r="G67" s="226"/>
      <c r="H67" s="233">
        <f>(G67/F67-1)*100</f>
        <v>-100</v>
      </c>
    </row>
    <row r="68" s="186" customFormat="true" ht="17" customHeight="true" spans="1:8">
      <c r="A68" s="201"/>
      <c r="B68" s="226"/>
      <c r="C68" s="226"/>
      <c r="D68" s="227"/>
      <c r="E68" s="199" t="s">
        <v>185</v>
      </c>
      <c r="F68" s="226">
        <f>SUM(F69:F73)</f>
        <v>0</v>
      </c>
      <c r="G68" s="226">
        <f>SUM(G69:G73)</f>
        <v>0</v>
      </c>
      <c r="H68" s="232"/>
    </row>
    <row r="69" s="186" customFormat="true" ht="17" customHeight="true" spans="1:8">
      <c r="A69" s="199"/>
      <c r="B69" s="226"/>
      <c r="C69" s="226"/>
      <c r="D69" s="227"/>
      <c r="E69" s="202" t="s">
        <v>1656</v>
      </c>
      <c r="F69" s="226"/>
      <c r="G69" s="226"/>
      <c r="H69" s="232"/>
    </row>
    <row r="70" s="186" customFormat="true" ht="17" customHeight="true" spans="1:8">
      <c r="A70" s="199"/>
      <c r="B70" s="226"/>
      <c r="C70" s="226"/>
      <c r="D70" s="227"/>
      <c r="E70" s="202" t="s">
        <v>1657</v>
      </c>
      <c r="F70" s="226"/>
      <c r="G70" s="226"/>
      <c r="H70" s="232"/>
    </row>
    <row r="71" s="186" customFormat="true" ht="17" customHeight="true" spans="1:8">
      <c r="A71" s="199"/>
      <c r="B71" s="226"/>
      <c r="C71" s="226"/>
      <c r="D71" s="227"/>
      <c r="E71" s="202" t="s">
        <v>1658</v>
      </c>
      <c r="F71" s="226"/>
      <c r="G71" s="226"/>
      <c r="H71" s="232"/>
    </row>
    <row r="72" s="186" customFormat="true" ht="17" customHeight="true" spans="1:8">
      <c r="A72" s="199"/>
      <c r="B72" s="226"/>
      <c r="C72" s="226"/>
      <c r="D72" s="227"/>
      <c r="E72" s="202" t="s">
        <v>1659</v>
      </c>
      <c r="F72" s="226"/>
      <c r="G72" s="226"/>
      <c r="H72" s="232"/>
    </row>
    <row r="73" s="186" customFormat="true" ht="17" customHeight="true" spans="1:8">
      <c r="A73" s="199"/>
      <c r="B73" s="226"/>
      <c r="C73" s="226"/>
      <c r="D73" s="227"/>
      <c r="E73" s="202" t="s">
        <v>1660</v>
      </c>
      <c r="F73" s="226"/>
      <c r="G73" s="226"/>
      <c r="H73" s="232"/>
    </row>
    <row r="74" s="186" customFormat="true" ht="17" customHeight="true" spans="1:8">
      <c r="A74" s="199"/>
      <c r="B74" s="226"/>
      <c r="C74" s="226"/>
      <c r="D74" s="227"/>
      <c r="E74" s="199" t="s">
        <v>186</v>
      </c>
      <c r="F74" s="226">
        <f>SUM(F75:F77)</f>
        <v>800</v>
      </c>
      <c r="G74" s="226">
        <v>1325</v>
      </c>
      <c r="H74" s="233">
        <f>(G74/F74-1)*100</f>
        <v>65.625</v>
      </c>
    </row>
    <row r="75" s="186" customFormat="true" ht="17" customHeight="true" spans="1:8">
      <c r="A75" s="199"/>
      <c r="B75" s="226"/>
      <c r="C75" s="226"/>
      <c r="D75" s="227"/>
      <c r="E75" s="199" t="s">
        <v>1661</v>
      </c>
      <c r="F75" s="226"/>
      <c r="G75" s="226"/>
      <c r="H75" s="232"/>
    </row>
    <row r="76" s="186" customFormat="true" ht="17" customHeight="true" spans="1:8">
      <c r="A76" s="199"/>
      <c r="B76" s="226"/>
      <c r="C76" s="226"/>
      <c r="D76" s="227"/>
      <c r="E76" s="199" t="s">
        <v>1662</v>
      </c>
      <c r="F76" s="226"/>
      <c r="G76" s="226"/>
      <c r="H76" s="232"/>
    </row>
    <row r="77" s="186" customFormat="true" ht="17" customHeight="true" spans="1:8">
      <c r="A77" s="199"/>
      <c r="B77" s="226"/>
      <c r="C77" s="226"/>
      <c r="D77" s="227"/>
      <c r="E77" s="199" t="s">
        <v>1663</v>
      </c>
      <c r="F77" s="226">
        <v>800</v>
      </c>
      <c r="G77" s="226"/>
      <c r="H77" s="233">
        <f>(G77/F77-1)*100</f>
        <v>-100</v>
      </c>
    </row>
    <row r="78" s="186" customFormat="true" ht="17" hidden="true" customHeight="true" spans="1:8">
      <c r="A78" s="199"/>
      <c r="B78" s="226"/>
      <c r="C78" s="226"/>
      <c r="D78" s="227"/>
      <c r="E78" s="199" t="s">
        <v>1664</v>
      </c>
      <c r="F78" s="226">
        <f>SUM(F79:F81)</f>
        <v>0</v>
      </c>
      <c r="G78" s="226">
        <f>SUM(G79:G81)</f>
        <v>0</v>
      </c>
      <c r="H78" s="232"/>
    </row>
    <row r="79" s="186" customFormat="true" ht="17" hidden="true" customHeight="true" spans="1:8">
      <c r="A79" s="199"/>
      <c r="B79" s="226"/>
      <c r="C79" s="226"/>
      <c r="D79" s="227"/>
      <c r="E79" s="203" t="s">
        <v>1635</v>
      </c>
      <c r="F79" s="226"/>
      <c r="G79" s="226"/>
      <c r="H79" s="232"/>
    </row>
    <row r="80" s="186" customFormat="true" ht="17" hidden="true" customHeight="true" spans="1:8">
      <c r="A80" s="199"/>
      <c r="B80" s="226"/>
      <c r="C80" s="226"/>
      <c r="D80" s="227"/>
      <c r="E80" s="203" t="s">
        <v>1637</v>
      </c>
      <c r="F80" s="226"/>
      <c r="G80" s="226"/>
      <c r="H80" s="232"/>
    </row>
    <row r="81" s="186" customFormat="true" ht="17" hidden="true" customHeight="true" spans="1:8">
      <c r="A81" s="199"/>
      <c r="B81" s="226"/>
      <c r="C81" s="226"/>
      <c r="D81" s="227"/>
      <c r="E81" s="203" t="s">
        <v>1665</v>
      </c>
      <c r="F81" s="226"/>
      <c r="G81" s="226"/>
      <c r="H81" s="232"/>
    </row>
    <row r="82" s="186" customFormat="true" ht="17" hidden="true" customHeight="true" spans="1:8">
      <c r="A82" s="199"/>
      <c r="B82" s="226"/>
      <c r="C82" s="226"/>
      <c r="D82" s="227"/>
      <c r="E82" s="199" t="s">
        <v>1666</v>
      </c>
      <c r="F82" s="226">
        <f>SUM(F83:F85)</f>
        <v>0</v>
      </c>
      <c r="G82" s="226">
        <f>SUM(G83:G85)</f>
        <v>0</v>
      </c>
      <c r="H82" s="232"/>
    </row>
    <row r="83" s="186" customFormat="true" ht="17" hidden="true" customHeight="true" spans="1:8">
      <c r="A83" s="199"/>
      <c r="B83" s="226"/>
      <c r="C83" s="226"/>
      <c r="D83" s="227"/>
      <c r="E83" s="203" t="s">
        <v>1635</v>
      </c>
      <c r="F83" s="226"/>
      <c r="G83" s="226"/>
      <c r="H83" s="232"/>
    </row>
    <row r="84" s="186" customFormat="true" ht="17" hidden="true" customHeight="true" spans="1:8">
      <c r="A84" s="199"/>
      <c r="B84" s="226"/>
      <c r="C84" s="226"/>
      <c r="D84" s="227"/>
      <c r="E84" s="203" t="s">
        <v>1637</v>
      </c>
      <c r="F84" s="226"/>
      <c r="G84" s="226"/>
      <c r="H84" s="232"/>
    </row>
    <row r="85" s="186" customFormat="true" ht="17" hidden="true" customHeight="true" spans="1:8">
      <c r="A85" s="199"/>
      <c r="B85" s="226"/>
      <c r="C85" s="226"/>
      <c r="D85" s="227"/>
      <c r="E85" s="203" t="s">
        <v>1667</v>
      </c>
      <c r="F85" s="226"/>
      <c r="G85" s="226"/>
      <c r="H85" s="232"/>
    </row>
    <row r="86" s="186" customFormat="true" ht="17" hidden="true" customHeight="true" spans="1:8">
      <c r="A86" s="199"/>
      <c r="B86" s="226"/>
      <c r="C86" s="226"/>
      <c r="D86" s="227"/>
      <c r="E86" s="199" t="s">
        <v>1668</v>
      </c>
      <c r="F86" s="226">
        <f>SUM(F87:F91)</f>
        <v>0</v>
      </c>
      <c r="G86" s="226">
        <f>SUM(G87:G91)</f>
        <v>0</v>
      </c>
      <c r="H86" s="232"/>
    </row>
    <row r="87" s="186" customFormat="true" ht="17" hidden="true" customHeight="true" spans="1:8">
      <c r="A87" s="199"/>
      <c r="B87" s="226"/>
      <c r="C87" s="226"/>
      <c r="D87" s="227"/>
      <c r="E87" s="203" t="s">
        <v>1656</v>
      </c>
      <c r="F87" s="226"/>
      <c r="G87" s="226"/>
      <c r="H87" s="232"/>
    </row>
    <row r="88" s="186" customFormat="true" ht="17" hidden="true" customHeight="true" spans="1:8">
      <c r="A88" s="199"/>
      <c r="B88" s="226"/>
      <c r="C88" s="226"/>
      <c r="D88" s="227"/>
      <c r="E88" s="203" t="s">
        <v>1657</v>
      </c>
      <c r="F88" s="226"/>
      <c r="G88" s="226"/>
      <c r="H88" s="232"/>
    </row>
    <row r="89" s="186" customFormat="true" ht="17" hidden="true" customHeight="true" spans="1:8">
      <c r="A89" s="199"/>
      <c r="B89" s="226"/>
      <c r="C89" s="226"/>
      <c r="D89" s="227"/>
      <c r="E89" s="203" t="s">
        <v>1658</v>
      </c>
      <c r="F89" s="226"/>
      <c r="G89" s="226"/>
      <c r="H89" s="232"/>
    </row>
    <row r="90" s="186" customFormat="true" ht="17" hidden="true" customHeight="true" spans="1:8">
      <c r="A90" s="199"/>
      <c r="B90" s="226"/>
      <c r="C90" s="226"/>
      <c r="D90" s="227"/>
      <c r="E90" s="203" t="s">
        <v>1659</v>
      </c>
      <c r="F90" s="226"/>
      <c r="G90" s="226"/>
      <c r="H90" s="232"/>
    </row>
    <row r="91" s="186" customFormat="true" ht="17" hidden="true" customHeight="true" spans="1:8">
      <c r="A91" s="199"/>
      <c r="B91" s="226"/>
      <c r="C91" s="226"/>
      <c r="D91" s="227"/>
      <c r="E91" s="203" t="s">
        <v>1669</v>
      </c>
      <c r="F91" s="226"/>
      <c r="G91" s="226"/>
      <c r="H91" s="232"/>
    </row>
    <row r="92" s="186" customFormat="true" ht="17" hidden="true" customHeight="true" spans="1:8">
      <c r="A92" s="199"/>
      <c r="B92" s="226"/>
      <c r="C92" s="226"/>
      <c r="D92" s="227"/>
      <c r="E92" s="199" t="s">
        <v>1670</v>
      </c>
      <c r="F92" s="226">
        <f>SUM(F93:F94)</f>
        <v>0</v>
      </c>
      <c r="G92" s="226">
        <f>SUM(G93:G94)</f>
        <v>0</v>
      </c>
      <c r="H92" s="232"/>
    </row>
    <row r="93" s="186" customFormat="true" ht="17" hidden="true" customHeight="true" spans="1:8">
      <c r="A93" s="199"/>
      <c r="B93" s="226"/>
      <c r="C93" s="226"/>
      <c r="D93" s="227"/>
      <c r="E93" s="203" t="s">
        <v>1661</v>
      </c>
      <c r="F93" s="226"/>
      <c r="G93" s="226"/>
      <c r="H93" s="232"/>
    </row>
    <row r="94" s="186" customFormat="true" ht="17" hidden="true" customHeight="true" spans="1:8">
      <c r="A94" s="199"/>
      <c r="B94" s="226"/>
      <c r="C94" s="226"/>
      <c r="D94" s="227"/>
      <c r="E94" s="203" t="s">
        <v>1671</v>
      </c>
      <c r="F94" s="226"/>
      <c r="G94" s="226"/>
      <c r="H94" s="232"/>
    </row>
    <row r="95" s="186" customFormat="true" ht="17" hidden="true" customHeight="true" spans="1:8">
      <c r="A95" s="199"/>
      <c r="B95" s="226"/>
      <c r="C95" s="226"/>
      <c r="D95" s="227"/>
      <c r="E95" s="203" t="s">
        <v>1672</v>
      </c>
      <c r="F95" s="226">
        <f>SUM(F96:F103)</f>
        <v>0</v>
      </c>
      <c r="G95" s="226">
        <f>SUM(G96:G103)</f>
        <v>0</v>
      </c>
      <c r="H95" s="232"/>
    </row>
    <row r="96" s="186" customFormat="true" ht="17" hidden="true" customHeight="true" spans="1:8">
      <c r="A96" s="199"/>
      <c r="B96" s="226"/>
      <c r="C96" s="226"/>
      <c r="D96" s="227"/>
      <c r="E96" s="203" t="s">
        <v>1635</v>
      </c>
      <c r="F96" s="226"/>
      <c r="G96" s="226"/>
      <c r="H96" s="232"/>
    </row>
    <row r="97" s="186" customFormat="true" ht="17" hidden="true" customHeight="true" spans="1:8">
      <c r="A97" s="199"/>
      <c r="B97" s="226"/>
      <c r="C97" s="226"/>
      <c r="D97" s="227"/>
      <c r="E97" s="203" t="s">
        <v>1637</v>
      </c>
      <c r="F97" s="226"/>
      <c r="G97" s="226"/>
      <c r="H97" s="232"/>
    </row>
    <row r="98" s="186" customFormat="true" ht="17" hidden="true" customHeight="true" spans="1:8">
      <c r="A98" s="199"/>
      <c r="B98" s="226"/>
      <c r="C98" s="226"/>
      <c r="D98" s="227"/>
      <c r="E98" s="203" t="s">
        <v>1639</v>
      </c>
      <c r="F98" s="226"/>
      <c r="G98" s="226"/>
      <c r="H98" s="232"/>
    </row>
    <row r="99" s="186" customFormat="true" ht="17" hidden="true" customHeight="true" spans="1:8">
      <c r="A99" s="199"/>
      <c r="B99" s="226"/>
      <c r="C99" s="226"/>
      <c r="D99" s="227"/>
      <c r="E99" s="203" t="s">
        <v>1641</v>
      </c>
      <c r="F99" s="226"/>
      <c r="G99" s="226"/>
      <c r="H99" s="232"/>
    </row>
    <row r="100" s="186" customFormat="true" ht="17" hidden="true" customHeight="true" spans="1:8">
      <c r="A100" s="199"/>
      <c r="B100" s="226"/>
      <c r="C100" s="226"/>
      <c r="D100" s="227"/>
      <c r="E100" s="203" t="s">
        <v>1645</v>
      </c>
      <c r="F100" s="226"/>
      <c r="G100" s="226"/>
      <c r="H100" s="232"/>
    </row>
    <row r="101" s="186" customFormat="true" ht="17" hidden="true" customHeight="true" spans="1:8">
      <c r="A101" s="199"/>
      <c r="B101" s="226"/>
      <c r="C101" s="226"/>
      <c r="D101" s="227"/>
      <c r="E101" s="203" t="s">
        <v>1647</v>
      </c>
      <c r="F101" s="226"/>
      <c r="G101" s="226"/>
      <c r="H101" s="232"/>
    </row>
    <row r="102" s="186" customFormat="true" ht="17" hidden="true" customHeight="true" spans="1:8">
      <c r="A102" s="199"/>
      <c r="B102" s="226"/>
      <c r="C102" s="226"/>
      <c r="D102" s="227"/>
      <c r="E102" s="203" t="s">
        <v>1648</v>
      </c>
      <c r="F102" s="226"/>
      <c r="G102" s="226"/>
      <c r="H102" s="232"/>
    </row>
    <row r="103" s="186" customFormat="true" ht="17" hidden="true" customHeight="true" spans="1:8">
      <c r="A103" s="199"/>
      <c r="B103" s="226"/>
      <c r="C103" s="226"/>
      <c r="D103" s="227"/>
      <c r="E103" s="203" t="s">
        <v>1673</v>
      </c>
      <c r="F103" s="226"/>
      <c r="G103" s="226"/>
      <c r="H103" s="232"/>
    </row>
    <row r="104" s="186" customFormat="true" ht="17" hidden="true" customHeight="true" spans="1:8">
      <c r="A104" s="199"/>
      <c r="B104" s="226"/>
      <c r="C104" s="226"/>
      <c r="D104" s="227"/>
      <c r="E104" s="199" t="s">
        <v>188</v>
      </c>
      <c r="F104" s="226">
        <f>F105+F110+F115</f>
        <v>0</v>
      </c>
      <c r="G104" s="226">
        <f>G105+G110+G115</f>
        <v>0</v>
      </c>
      <c r="H104" s="232"/>
    </row>
    <row r="105" s="186" customFormat="true" ht="17" hidden="true" customHeight="true" spans="1:8">
      <c r="A105" s="199"/>
      <c r="B105" s="226"/>
      <c r="C105" s="226"/>
      <c r="D105" s="227"/>
      <c r="E105" s="202" t="s">
        <v>1674</v>
      </c>
      <c r="F105" s="226">
        <f>SUM(F106:F109)</f>
        <v>0</v>
      </c>
      <c r="G105" s="226">
        <f>SUM(G106:G109)</f>
        <v>0</v>
      </c>
      <c r="H105" s="232"/>
    </row>
    <row r="106" s="186" customFormat="true" ht="17" hidden="true" customHeight="true" spans="1:8">
      <c r="A106" s="199"/>
      <c r="B106" s="226"/>
      <c r="C106" s="226"/>
      <c r="D106" s="227"/>
      <c r="E106" s="202" t="s">
        <v>1597</v>
      </c>
      <c r="F106" s="226"/>
      <c r="G106" s="226"/>
      <c r="H106" s="232"/>
    </row>
    <row r="107" s="186" customFormat="true" ht="17" hidden="true" customHeight="true" spans="1:8">
      <c r="A107" s="199"/>
      <c r="B107" s="226"/>
      <c r="C107" s="226"/>
      <c r="D107" s="227"/>
      <c r="E107" s="202" t="s">
        <v>1675</v>
      </c>
      <c r="F107" s="226"/>
      <c r="G107" s="226"/>
      <c r="H107" s="232"/>
    </row>
    <row r="108" s="186" customFormat="true" ht="17" hidden="true" customHeight="true" spans="1:8">
      <c r="A108" s="199"/>
      <c r="B108" s="226"/>
      <c r="C108" s="226"/>
      <c r="D108" s="227"/>
      <c r="E108" s="202" t="s">
        <v>1676</v>
      </c>
      <c r="F108" s="226"/>
      <c r="G108" s="226"/>
      <c r="H108" s="232"/>
    </row>
    <row r="109" s="186" customFormat="true" ht="17" hidden="true" customHeight="true" spans="1:8">
      <c r="A109" s="199"/>
      <c r="B109" s="226"/>
      <c r="C109" s="226"/>
      <c r="D109" s="227"/>
      <c r="E109" s="202" t="s">
        <v>1677</v>
      </c>
      <c r="F109" s="226"/>
      <c r="G109" s="226"/>
      <c r="H109" s="232"/>
    </row>
    <row r="110" s="186" customFormat="true" ht="17" hidden="true" customHeight="true" spans="1:8">
      <c r="A110" s="199"/>
      <c r="B110" s="226"/>
      <c r="C110" s="226"/>
      <c r="D110" s="227"/>
      <c r="E110" s="202" t="s">
        <v>1678</v>
      </c>
      <c r="F110" s="226">
        <f>SUM(F111:F114)</f>
        <v>0</v>
      </c>
      <c r="G110" s="226">
        <f>SUM(G111:G114)</f>
        <v>0</v>
      </c>
      <c r="H110" s="232"/>
    </row>
    <row r="111" s="186" customFormat="true" ht="17" hidden="true" customHeight="true" spans="1:8">
      <c r="A111" s="199"/>
      <c r="B111" s="226"/>
      <c r="C111" s="226"/>
      <c r="D111" s="227"/>
      <c r="E111" s="202" t="s">
        <v>1597</v>
      </c>
      <c r="F111" s="226"/>
      <c r="G111" s="226"/>
      <c r="H111" s="232"/>
    </row>
    <row r="112" s="186" customFormat="true" ht="17" hidden="true" customHeight="true" spans="1:8">
      <c r="A112" s="199"/>
      <c r="B112" s="226"/>
      <c r="C112" s="226"/>
      <c r="D112" s="227"/>
      <c r="E112" s="202" t="s">
        <v>1675</v>
      </c>
      <c r="F112" s="226"/>
      <c r="G112" s="226"/>
      <c r="H112" s="232"/>
    </row>
    <row r="113" s="186" customFormat="true" ht="17" hidden="true" customHeight="true" spans="1:8">
      <c r="A113" s="199"/>
      <c r="B113" s="226"/>
      <c r="C113" s="226"/>
      <c r="D113" s="227"/>
      <c r="E113" s="202" t="s">
        <v>1679</v>
      </c>
      <c r="F113" s="226"/>
      <c r="G113" s="226"/>
      <c r="H113" s="232"/>
    </row>
    <row r="114" s="186" customFormat="true" ht="17" hidden="true" customHeight="true" spans="1:8">
      <c r="A114" s="199"/>
      <c r="B114" s="226"/>
      <c r="C114" s="226"/>
      <c r="D114" s="227"/>
      <c r="E114" s="202" t="s">
        <v>1680</v>
      </c>
      <c r="F114" s="226"/>
      <c r="G114" s="226"/>
      <c r="H114" s="232"/>
    </row>
    <row r="115" s="186" customFormat="true" ht="17" hidden="true" customHeight="true" spans="1:8">
      <c r="A115" s="199"/>
      <c r="B115" s="226"/>
      <c r="C115" s="226"/>
      <c r="D115" s="227"/>
      <c r="E115" s="202" t="s">
        <v>1681</v>
      </c>
      <c r="F115" s="226">
        <f>SUM(F116:F119)</f>
        <v>0</v>
      </c>
      <c r="G115" s="226">
        <f>SUM(G116:G119)</f>
        <v>0</v>
      </c>
      <c r="H115" s="232"/>
    </row>
    <row r="116" s="186" customFormat="true" ht="17" hidden="true" customHeight="true" spans="1:8">
      <c r="A116" s="199"/>
      <c r="B116" s="226"/>
      <c r="C116" s="226"/>
      <c r="D116" s="227"/>
      <c r="E116" s="202" t="s">
        <v>996</v>
      </c>
      <c r="F116" s="226"/>
      <c r="G116" s="226"/>
      <c r="H116" s="232"/>
    </row>
    <row r="117" s="186" customFormat="true" ht="17" hidden="true" customHeight="true" spans="1:8">
      <c r="A117" s="199"/>
      <c r="B117" s="226"/>
      <c r="C117" s="226"/>
      <c r="D117" s="227"/>
      <c r="E117" s="202" t="s">
        <v>1682</v>
      </c>
      <c r="F117" s="226"/>
      <c r="G117" s="226"/>
      <c r="H117" s="232"/>
    </row>
    <row r="118" s="186" customFormat="true" ht="17" hidden="true" customHeight="true" spans="1:8">
      <c r="A118" s="199"/>
      <c r="B118" s="226"/>
      <c r="C118" s="226"/>
      <c r="D118" s="227"/>
      <c r="E118" s="202" t="s">
        <v>1683</v>
      </c>
      <c r="F118" s="226"/>
      <c r="G118" s="226"/>
      <c r="H118" s="232"/>
    </row>
    <row r="119" s="186" customFormat="true" ht="17" hidden="true" customHeight="true" spans="1:8">
      <c r="A119" s="199"/>
      <c r="B119" s="226"/>
      <c r="C119" s="226"/>
      <c r="D119" s="227"/>
      <c r="E119" s="202" t="s">
        <v>1684</v>
      </c>
      <c r="F119" s="226"/>
      <c r="G119" s="226"/>
      <c r="H119" s="232"/>
    </row>
    <row r="120" s="186" customFormat="true" ht="17" hidden="true" customHeight="true" spans="1:8">
      <c r="A120" s="199"/>
      <c r="B120" s="226"/>
      <c r="C120" s="226"/>
      <c r="D120" s="227"/>
      <c r="E120" s="201" t="s">
        <v>189</v>
      </c>
      <c r="F120" s="226">
        <f>F121+F126+F131+F140+F147+F157+F160+F163</f>
        <v>0</v>
      </c>
      <c r="G120" s="226">
        <f>G121+G126+G131+G140+G147+G157+G160+G163</f>
        <v>0</v>
      </c>
      <c r="H120" s="232"/>
    </row>
    <row r="121" s="186" customFormat="true" ht="17" hidden="true" customHeight="true" spans="1:8">
      <c r="A121" s="199"/>
      <c r="B121" s="226"/>
      <c r="C121" s="226"/>
      <c r="D121" s="227"/>
      <c r="E121" s="202" t="s">
        <v>1685</v>
      </c>
      <c r="F121" s="226">
        <f>SUM(F122:F125)</f>
        <v>0</v>
      </c>
      <c r="G121" s="226">
        <f>SUM(G122:G125)</f>
        <v>0</v>
      </c>
      <c r="H121" s="232"/>
    </row>
    <row r="122" s="186" customFormat="true" ht="17" hidden="true" customHeight="true" spans="1:8">
      <c r="A122" s="199"/>
      <c r="B122" s="226"/>
      <c r="C122" s="226"/>
      <c r="D122" s="227"/>
      <c r="E122" s="202" t="s">
        <v>1027</v>
      </c>
      <c r="F122" s="226"/>
      <c r="G122" s="226"/>
      <c r="H122" s="232"/>
    </row>
    <row r="123" s="186" customFormat="true" ht="17" hidden="true" customHeight="true" spans="1:8">
      <c r="A123" s="199"/>
      <c r="B123" s="226"/>
      <c r="C123" s="226"/>
      <c r="D123" s="227"/>
      <c r="E123" s="202" t="s">
        <v>1028</v>
      </c>
      <c r="F123" s="226"/>
      <c r="G123" s="226"/>
      <c r="H123" s="232"/>
    </row>
    <row r="124" s="186" customFormat="true" ht="17" hidden="true" customHeight="true" spans="1:8">
      <c r="A124" s="199"/>
      <c r="B124" s="226"/>
      <c r="C124" s="226"/>
      <c r="D124" s="227"/>
      <c r="E124" s="202" t="s">
        <v>1686</v>
      </c>
      <c r="F124" s="226"/>
      <c r="G124" s="226"/>
      <c r="H124" s="232"/>
    </row>
    <row r="125" s="186" customFormat="true" ht="17" hidden="true" customHeight="true" spans="1:8">
      <c r="A125" s="199"/>
      <c r="B125" s="226"/>
      <c r="C125" s="226"/>
      <c r="D125" s="227"/>
      <c r="E125" s="202" t="s">
        <v>1687</v>
      </c>
      <c r="F125" s="226"/>
      <c r="G125" s="226"/>
      <c r="H125" s="232"/>
    </row>
    <row r="126" s="186" customFormat="true" ht="17" hidden="true" customHeight="true" spans="1:8">
      <c r="A126" s="199"/>
      <c r="B126" s="226"/>
      <c r="C126" s="226"/>
      <c r="D126" s="227"/>
      <c r="E126" s="202" t="s">
        <v>1688</v>
      </c>
      <c r="F126" s="226">
        <f>SUM(F127:F130)</f>
        <v>0</v>
      </c>
      <c r="G126" s="226">
        <f>SUM(G127:G130)</f>
        <v>0</v>
      </c>
      <c r="H126" s="232"/>
    </row>
    <row r="127" s="186" customFormat="true" ht="17" hidden="true" customHeight="true" spans="1:8">
      <c r="A127" s="199"/>
      <c r="B127" s="226"/>
      <c r="C127" s="226"/>
      <c r="D127" s="227"/>
      <c r="E127" s="202" t="s">
        <v>1686</v>
      </c>
      <c r="F127" s="226"/>
      <c r="G127" s="226"/>
      <c r="H127" s="232"/>
    </row>
    <row r="128" s="186" customFormat="true" ht="17" hidden="true" customHeight="true" spans="1:8">
      <c r="A128" s="199"/>
      <c r="B128" s="226"/>
      <c r="C128" s="226"/>
      <c r="D128" s="227"/>
      <c r="E128" s="202" t="s">
        <v>1689</v>
      </c>
      <c r="F128" s="226"/>
      <c r="G128" s="226"/>
      <c r="H128" s="232"/>
    </row>
    <row r="129" s="186" customFormat="true" ht="17" hidden="true" customHeight="true" spans="1:8">
      <c r="A129" s="199"/>
      <c r="B129" s="226"/>
      <c r="C129" s="226"/>
      <c r="D129" s="227"/>
      <c r="E129" s="202" t="s">
        <v>1690</v>
      </c>
      <c r="F129" s="226"/>
      <c r="G129" s="226"/>
      <c r="H129" s="232"/>
    </row>
    <row r="130" s="186" customFormat="true" ht="17" hidden="true" customHeight="true" spans="1:8">
      <c r="A130" s="199"/>
      <c r="B130" s="226"/>
      <c r="C130" s="226"/>
      <c r="D130" s="227"/>
      <c r="E130" s="202" t="s">
        <v>1691</v>
      </c>
      <c r="F130" s="226"/>
      <c r="G130" s="226"/>
      <c r="H130" s="232"/>
    </row>
    <row r="131" s="186" customFormat="true" ht="17" hidden="true" customHeight="true" spans="1:8">
      <c r="A131" s="199"/>
      <c r="B131" s="226"/>
      <c r="C131" s="226"/>
      <c r="D131" s="227"/>
      <c r="E131" s="202" t="s">
        <v>1692</v>
      </c>
      <c r="F131" s="226">
        <f>SUM(F132:F139)</f>
        <v>0</v>
      </c>
      <c r="G131" s="226">
        <f>SUM(G132:G139)</f>
        <v>0</v>
      </c>
      <c r="H131" s="232"/>
    </row>
    <row r="132" s="186" customFormat="true" ht="17" hidden="true" customHeight="true" spans="1:8">
      <c r="A132" s="199"/>
      <c r="B132" s="226"/>
      <c r="C132" s="226"/>
      <c r="D132" s="227"/>
      <c r="E132" s="202" t="s">
        <v>1693</v>
      </c>
      <c r="F132" s="226"/>
      <c r="G132" s="226"/>
      <c r="H132" s="232"/>
    </row>
    <row r="133" s="186" customFormat="true" ht="17" hidden="true" customHeight="true" spans="1:8">
      <c r="A133" s="199"/>
      <c r="B133" s="226"/>
      <c r="C133" s="226"/>
      <c r="D133" s="227"/>
      <c r="E133" s="202" t="s">
        <v>1694</v>
      </c>
      <c r="F133" s="226"/>
      <c r="G133" s="226"/>
      <c r="H133" s="232"/>
    </row>
    <row r="134" s="186" customFormat="true" ht="17" hidden="true" customHeight="true" spans="1:8">
      <c r="A134" s="199"/>
      <c r="B134" s="226"/>
      <c r="C134" s="226"/>
      <c r="D134" s="227"/>
      <c r="E134" s="202" t="s">
        <v>1695</v>
      </c>
      <c r="F134" s="226"/>
      <c r="G134" s="226"/>
      <c r="H134" s="232"/>
    </row>
    <row r="135" s="186" customFormat="true" ht="17" hidden="true" customHeight="true" spans="1:8">
      <c r="A135" s="199"/>
      <c r="B135" s="226"/>
      <c r="C135" s="226"/>
      <c r="D135" s="227"/>
      <c r="E135" s="202" t="s">
        <v>1696</v>
      </c>
      <c r="F135" s="226"/>
      <c r="G135" s="226"/>
      <c r="H135" s="232"/>
    </row>
    <row r="136" s="186" customFormat="true" ht="17" hidden="true" customHeight="true" spans="1:8">
      <c r="A136" s="199"/>
      <c r="B136" s="226"/>
      <c r="C136" s="226"/>
      <c r="D136" s="227"/>
      <c r="E136" s="202" t="s">
        <v>1697</v>
      </c>
      <c r="F136" s="226"/>
      <c r="G136" s="226"/>
      <c r="H136" s="232"/>
    </row>
    <row r="137" s="186" customFormat="true" ht="17" hidden="true" customHeight="true" spans="1:8">
      <c r="A137" s="199"/>
      <c r="B137" s="226"/>
      <c r="C137" s="226"/>
      <c r="D137" s="227"/>
      <c r="E137" s="202" t="s">
        <v>1698</v>
      </c>
      <c r="F137" s="226"/>
      <c r="G137" s="226"/>
      <c r="H137" s="232"/>
    </row>
    <row r="138" s="186" customFormat="true" ht="17" hidden="true" customHeight="true" spans="1:8">
      <c r="A138" s="199"/>
      <c r="B138" s="226"/>
      <c r="C138" s="226"/>
      <c r="D138" s="227"/>
      <c r="E138" s="202" t="s">
        <v>1699</v>
      </c>
      <c r="F138" s="226"/>
      <c r="G138" s="226"/>
      <c r="H138" s="232"/>
    </row>
    <row r="139" s="186" customFormat="true" ht="17" hidden="true" customHeight="true" spans="1:8">
      <c r="A139" s="199"/>
      <c r="B139" s="226"/>
      <c r="C139" s="226"/>
      <c r="D139" s="227"/>
      <c r="E139" s="202" t="s">
        <v>1700</v>
      </c>
      <c r="F139" s="226"/>
      <c r="G139" s="226"/>
      <c r="H139" s="232"/>
    </row>
    <row r="140" s="186" customFormat="true" ht="17" hidden="true" customHeight="true" spans="1:8">
      <c r="A140" s="199"/>
      <c r="B140" s="226"/>
      <c r="C140" s="226"/>
      <c r="D140" s="227"/>
      <c r="E140" s="202" t="s">
        <v>1701</v>
      </c>
      <c r="F140" s="226">
        <f>SUM(F141:F146)</f>
        <v>0</v>
      </c>
      <c r="G140" s="226">
        <f>SUM(G141:G146)</f>
        <v>0</v>
      </c>
      <c r="H140" s="232"/>
    </row>
    <row r="141" s="186" customFormat="true" ht="17" hidden="true" customHeight="true" spans="1:8">
      <c r="A141" s="199"/>
      <c r="B141" s="226"/>
      <c r="C141" s="226"/>
      <c r="D141" s="227"/>
      <c r="E141" s="202" t="s">
        <v>1702</v>
      </c>
      <c r="F141" s="226"/>
      <c r="G141" s="226"/>
      <c r="H141" s="232"/>
    </row>
    <row r="142" s="186" customFormat="true" ht="17" hidden="true" customHeight="true" spans="1:8">
      <c r="A142" s="199"/>
      <c r="B142" s="226"/>
      <c r="C142" s="226"/>
      <c r="D142" s="227"/>
      <c r="E142" s="202" t="s">
        <v>1703</v>
      </c>
      <c r="F142" s="226"/>
      <c r="G142" s="226"/>
      <c r="H142" s="232"/>
    </row>
    <row r="143" s="186" customFormat="true" ht="17" hidden="true" customHeight="true" spans="1:8">
      <c r="A143" s="199"/>
      <c r="B143" s="226"/>
      <c r="C143" s="226"/>
      <c r="D143" s="227"/>
      <c r="E143" s="202" t="s">
        <v>1704</v>
      </c>
      <c r="F143" s="226"/>
      <c r="G143" s="226"/>
      <c r="H143" s="232"/>
    </row>
    <row r="144" s="186" customFormat="true" ht="17" hidden="true" customHeight="true" spans="1:8">
      <c r="A144" s="199"/>
      <c r="B144" s="226"/>
      <c r="C144" s="226"/>
      <c r="D144" s="227"/>
      <c r="E144" s="202" t="s">
        <v>1705</v>
      </c>
      <c r="F144" s="226"/>
      <c r="G144" s="226"/>
      <c r="H144" s="232"/>
    </row>
    <row r="145" s="186" customFormat="true" ht="17" hidden="true" customHeight="true" spans="1:8">
      <c r="A145" s="199"/>
      <c r="B145" s="226"/>
      <c r="C145" s="226"/>
      <c r="D145" s="227"/>
      <c r="E145" s="202" t="s">
        <v>1706</v>
      </c>
      <c r="F145" s="226"/>
      <c r="G145" s="226"/>
      <c r="H145" s="232"/>
    </row>
    <row r="146" s="186" customFormat="true" ht="17" hidden="true" customHeight="true" spans="1:8">
      <c r="A146" s="199"/>
      <c r="B146" s="226"/>
      <c r="C146" s="226"/>
      <c r="D146" s="227"/>
      <c r="E146" s="202" t="s">
        <v>1707</v>
      </c>
      <c r="F146" s="226"/>
      <c r="G146" s="226"/>
      <c r="H146" s="232"/>
    </row>
    <row r="147" s="186" customFormat="true" ht="17" hidden="true" customHeight="true" spans="1:8">
      <c r="A147" s="199"/>
      <c r="B147" s="226"/>
      <c r="C147" s="226"/>
      <c r="D147" s="227"/>
      <c r="E147" s="202" t="s">
        <v>1708</v>
      </c>
      <c r="F147" s="226">
        <f>SUM(F148:F156)</f>
        <v>0</v>
      </c>
      <c r="G147" s="226">
        <f>SUM(G148:G156)</f>
        <v>0</v>
      </c>
      <c r="H147" s="232"/>
    </row>
    <row r="148" s="186" customFormat="true" ht="17" hidden="true" customHeight="true" spans="1:8">
      <c r="A148" s="199"/>
      <c r="B148" s="226"/>
      <c r="C148" s="226"/>
      <c r="D148" s="227"/>
      <c r="E148" s="202" t="s">
        <v>1709</v>
      </c>
      <c r="F148" s="226"/>
      <c r="G148" s="226"/>
      <c r="H148" s="232"/>
    </row>
    <row r="149" s="186" customFormat="true" ht="17" hidden="true" customHeight="true" spans="1:8">
      <c r="A149" s="199"/>
      <c r="B149" s="226"/>
      <c r="C149" s="226"/>
      <c r="D149" s="227"/>
      <c r="E149" s="202" t="s">
        <v>1053</v>
      </c>
      <c r="F149" s="226"/>
      <c r="G149" s="226"/>
      <c r="H149" s="232"/>
    </row>
    <row r="150" s="186" customFormat="true" ht="17" hidden="true" customHeight="true" spans="1:8">
      <c r="A150" s="199"/>
      <c r="B150" s="226"/>
      <c r="C150" s="226"/>
      <c r="D150" s="227"/>
      <c r="E150" s="202" t="s">
        <v>1710</v>
      </c>
      <c r="F150" s="226"/>
      <c r="G150" s="226"/>
      <c r="H150" s="232"/>
    </row>
    <row r="151" s="186" customFormat="true" ht="17" hidden="true" customHeight="true" spans="1:8">
      <c r="A151" s="199"/>
      <c r="B151" s="226"/>
      <c r="C151" s="226"/>
      <c r="D151" s="227"/>
      <c r="E151" s="202" t="s">
        <v>1711</v>
      </c>
      <c r="F151" s="226"/>
      <c r="G151" s="226"/>
      <c r="H151" s="232"/>
    </row>
    <row r="152" s="186" customFormat="true" ht="17" hidden="true" customHeight="true" spans="1:8">
      <c r="A152" s="199"/>
      <c r="B152" s="226"/>
      <c r="C152" s="226"/>
      <c r="D152" s="227"/>
      <c r="E152" s="202" t="s">
        <v>1712</v>
      </c>
      <c r="F152" s="226"/>
      <c r="G152" s="226"/>
      <c r="H152" s="232"/>
    </row>
    <row r="153" s="186" customFormat="true" ht="17" hidden="true" customHeight="true" spans="1:8">
      <c r="A153" s="199"/>
      <c r="B153" s="226"/>
      <c r="C153" s="226"/>
      <c r="D153" s="227"/>
      <c r="E153" s="202" t="s">
        <v>1713</v>
      </c>
      <c r="F153" s="226"/>
      <c r="G153" s="226"/>
      <c r="H153" s="232"/>
    </row>
    <row r="154" s="186" customFormat="true" ht="17" hidden="true" customHeight="true" spans="1:8">
      <c r="A154" s="199"/>
      <c r="B154" s="226"/>
      <c r="C154" s="226"/>
      <c r="D154" s="227"/>
      <c r="E154" s="202" t="s">
        <v>1714</v>
      </c>
      <c r="F154" s="226"/>
      <c r="G154" s="226"/>
      <c r="H154" s="232"/>
    </row>
    <row r="155" s="186" customFormat="true" ht="17" hidden="true" customHeight="true" spans="1:8">
      <c r="A155" s="199"/>
      <c r="B155" s="226"/>
      <c r="C155" s="226"/>
      <c r="D155" s="227"/>
      <c r="E155" s="202" t="s">
        <v>1715</v>
      </c>
      <c r="F155" s="226"/>
      <c r="G155" s="226"/>
      <c r="H155" s="232"/>
    </row>
    <row r="156" s="186" customFormat="true" ht="17" hidden="true" customHeight="true" spans="1:8">
      <c r="A156" s="199"/>
      <c r="B156" s="226"/>
      <c r="C156" s="226"/>
      <c r="D156" s="227"/>
      <c r="E156" s="202" t="s">
        <v>1716</v>
      </c>
      <c r="F156" s="226"/>
      <c r="G156" s="226"/>
      <c r="H156" s="232"/>
    </row>
    <row r="157" s="186" customFormat="true" ht="17" hidden="true" customHeight="true" spans="1:8">
      <c r="A157" s="199"/>
      <c r="B157" s="226"/>
      <c r="C157" s="226"/>
      <c r="D157" s="227"/>
      <c r="E157" s="202" t="s">
        <v>1717</v>
      </c>
      <c r="F157" s="226">
        <f>SUM(F158:F159)</f>
        <v>0</v>
      </c>
      <c r="G157" s="226">
        <f>SUM(G158:G159)</f>
        <v>0</v>
      </c>
      <c r="H157" s="232"/>
    </row>
    <row r="158" s="186" customFormat="true" ht="17" hidden="true" customHeight="true" spans="1:8">
      <c r="A158" s="199"/>
      <c r="B158" s="226"/>
      <c r="C158" s="226"/>
      <c r="D158" s="227"/>
      <c r="E158" s="203" t="s">
        <v>1027</v>
      </c>
      <c r="F158" s="226"/>
      <c r="G158" s="226"/>
      <c r="H158" s="232"/>
    </row>
    <row r="159" s="186" customFormat="true" ht="17" hidden="true" customHeight="true" spans="1:8">
      <c r="A159" s="199"/>
      <c r="B159" s="226"/>
      <c r="C159" s="226"/>
      <c r="D159" s="227"/>
      <c r="E159" s="203" t="s">
        <v>1718</v>
      </c>
      <c r="F159" s="226"/>
      <c r="G159" s="226"/>
      <c r="H159" s="232"/>
    </row>
    <row r="160" s="186" customFormat="true" ht="17" hidden="true" customHeight="true" spans="1:8">
      <c r="A160" s="199"/>
      <c r="B160" s="226"/>
      <c r="C160" s="226"/>
      <c r="D160" s="227"/>
      <c r="E160" s="202" t="s">
        <v>1719</v>
      </c>
      <c r="F160" s="226">
        <f>SUM(F161:F162)</f>
        <v>0</v>
      </c>
      <c r="G160" s="226">
        <f>SUM(G161:G162)</f>
        <v>0</v>
      </c>
      <c r="H160" s="232"/>
    </row>
    <row r="161" s="186" customFormat="true" ht="17" hidden="true" customHeight="true" spans="1:8">
      <c r="A161" s="199"/>
      <c r="B161" s="226"/>
      <c r="C161" s="226"/>
      <c r="D161" s="227"/>
      <c r="E161" s="203" t="s">
        <v>1027</v>
      </c>
      <c r="F161" s="226"/>
      <c r="G161" s="226"/>
      <c r="H161" s="232"/>
    </row>
    <row r="162" s="186" customFormat="true" ht="17" hidden="true" customHeight="true" spans="1:8">
      <c r="A162" s="199"/>
      <c r="B162" s="226"/>
      <c r="C162" s="226"/>
      <c r="D162" s="227"/>
      <c r="E162" s="203" t="s">
        <v>1720</v>
      </c>
      <c r="F162" s="226"/>
      <c r="G162" s="226"/>
      <c r="H162" s="232"/>
    </row>
    <row r="163" s="186" customFormat="true" ht="17" hidden="true" customHeight="true" spans="1:8">
      <c r="A163" s="199"/>
      <c r="B163" s="226"/>
      <c r="C163" s="226"/>
      <c r="D163" s="227"/>
      <c r="E163" s="202" t="s">
        <v>1721</v>
      </c>
      <c r="F163" s="226"/>
      <c r="G163" s="226"/>
      <c r="H163" s="232"/>
    </row>
    <row r="164" s="186" customFormat="true" ht="17" hidden="true" customHeight="true" spans="1:8">
      <c r="A164" s="199"/>
      <c r="B164" s="226"/>
      <c r="C164" s="226"/>
      <c r="D164" s="227"/>
      <c r="E164" s="201" t="s">
        <v>190</v>
      </c>
      <c r="F164" s="226">
        <f>F165</f>
        <v>0</v>
      </c>
      <c r="G164" s="226">
        <f>G165</f>
        <v>0</v>
      </c>
      <c r="H164" s="232"/>
    </row>
    <row r="165" s="186" customFormat="true" ht="17" hidden="true" customHeight="true" spans="1:8">
      <c r="A165" s="199"/>
      <c r="B165" s="226"/>
      <c r="C165" s="226"/>
      <c r="D165" s="227"/>
      <c r="E165" s="202" t="s">
        <v>1722</v>
      </c>
      <c r="F165" s="226">
        <f>SUM(F166:F167)</f>
        <v>0</v>
      </c>
      <c r="G165" s="226">
        <f>SUM(G166:G167)</f>
        <v>0</v>
      </c>
      <c r="H165" s="232"/>
    </row>
    <row r="166" s="186" customFormat="true" ht="17" hidden="true" customHeight="true" spans="1:8">
      <c r="A166" s="199"/>
      <c r="B166" s="226"/>
      <c r="C166" s="226"/>
      <c r="D166" s="227"/>
      <c r="E166" s="202" t="s">
        <v>1723</v>
      </c>
      <c r="F166" s="226"/>
      <c r="G166" s="226"/>
      <c r="H166" s="232"/>
    </row>
    <row r="167" s="186" customFormat="true" ht="17" hidden="true" customHeight="true" spans="1:8">
      <c r="A167" s="199"/>
      <c r="B167" s="226"/>
      <c r="C167" s="226"/>
      <c r="D167" s="227"/>
      <c r="E167" s="202" t="s">
        <v>1724</v>
      </c>
      <c r="F167" s="226"/>
      <c r="G167" s="226"/>
      <c r="H167" s="232"/>
    </row>
    <row r="168" s="186" customFormat="true" ht="17" customHeight="true" spans="1:8">
      <c r="A168" s="199"/>
      <c r="B168" s="226"/>
      <c r="C168" s="226"/>
      <c r="D168" s="227"/>
      <c r="E168" s="199" t="s">
        <v>187</v>
      </c>
      <c r="F168" s="226">
        <f>F169+F170</f>
        <v>0</v>
      </c>
      <c r="G168" s="226">
        <f>G169+G170</f>
        <v>7252</v>
      </c>
      <c r="H168" s="235">
        <f t="shared" ref="H168:H171" si="1">IFERROR(F168/E168,0)</f>
        <v>0</v>
      </c>
    </row>
    <row r="169" s="186" customFormat="true" ht="17" customHeight="true" spans="1:8">
      <c r="A169" s="199"/>
      <c r="B169" s="226"/>
      <c r="C169" s="226"/>
      <c r="D169" s="227"/>
      <c r="E169" s="199" t="s">
        <v>1725</v>
      </c>
      <c r="F169" s="226"/>
      <c r="G169" s="226">
        <v>7252</v>
      </c>
      <c r="H169" s="235">
        <f t="shared" si="1"/>
        <v>0</v>
      </c>
    </row>
    <row r="170" s="186" customFormat="true" ht="17" customHeight="true" spans="1:8">
      <c r="A170" s="199"/>
      <c r="B170" s="226"/>
      <c r="C170" s="226"/>
      <c r="D170" s="227"/>
      <c r="E170" s="199" t="s">
        <v>1726</v>
      </c>
      <c r="F170" s="226"/>
      <c r="G170" s="226"/>
      <c r="H170" s="235">
        <f t="shared" si="1"/>
        <v>0</v>
      </c>
    </row>
    <row r="171" s="186" customFormat="true" ht="17" customHeight="true" spans="1:8">
      <c r="A171" s="199"/>
      <c r="B171" s="226"/>
      <c r="C171" s="226"/>
      <c r="D171" s="227"/>
      <c r="E171" s="236" t="s">
        <v>190</v>
      </c>
      <c r="F171" s="226"/>
      <c r="G171" s="226">
        <v>4657</v>
      </c>
      <c r="H171" s="235">
        <f t="shared" si="1"/>
        <v>0</v>
      </c>
    </row>
    <row r="172" s="186" customFormat="true" ht="17" customHeight="true" spans="1:8">
      <c r="A172" s="199"/>
      <c r="B172" s="226"/>
      <c r="C172" s="226"/>
      <c r="D172" s="227"/>
      <c r="E172" s="201" t="s">
        <v>191</v>
      </c>
      <c r="F172" s="226">
        <f>F173+F177+F186+F187+F198</f>
        <v>4624</v>
      </c>
      <c r="G172" s="226">
        <f>G173+G177+G186+G187+G198</f>
        <v>2355</v>
      </c>
      <c r="H172" s="233">
        <f t="shared" ref="H172:H189" si="2">(G172/F172-1)*100</f>
        <v>-49.0700692041522</v>
      </c>
    </row>
    <row r="173" s="186" customFormat="true" ht="17" hidden="true" customHeight="true" spans="1:8">
      <c r="A173" s="199"/>
      <c r="B173" s="226"/>
      <c r="C173" s="226"/>
      <c r="D173" s="227"/>
      <c r="E173" s="202" t="s">
        <v>1727</v>
      </c>
      <c r="F173" s="226">
        <f>SUM(F174:F176)</f>
        <v>0</v>
      </c>
      <c r="G173" s="226">
        <f>SUM(G174:G176)</f>
        <v>0</v>
      </c>
      <c r="H173" s="233" t="e">
        <f t="shared" si="2"/>
        <v>#DIV/0!</v>
      </c>
    </row>
    <row r="174" s="186" customFormat="true" ht="17" hidden="true" customHeight="true" spans="1:8">
      <c r="A174" s="199"/>
      <c r="B174" s="226"/>
      <c r="C174" s="226"/>
      <c r="D174" s="227"/>
      <c r="E174" s="202" t="s">
        <v>1728</v>
      </c>
      <c r="F174" s="226"/>
      <c r="G174" s="226"/>
      <c r="H174" s="233" t="e">
        <f t="shared" si="2"/>
        <v>#DIV/0!</v>
      </c>
    </row>
    <row r="175" s="186" customFormat="true" ht="17" hidden="true" customHeight="true" spans="1:8">
      <c r="A175" s="199"/>
      <c r="B175" s="226"/>
      <c r="C175" s="226"/>
      <c r="D175" s="227"/>
      <c r="E175" s="202" t="s">
        <v>1729</v>
      </c>
      <c r="F175" s="226"/>
      <c r="G175" s="226"/>
      <c r="H175" s="233" t="e">
        <f t="shared" si="2"/>
        <v>#DIV/0!</v>
      </c>
    </row>
    <row r="176" s="186" customFormat="true" ht="17" hidden="true" customHeight="true" spans="1:8">
      <c r="A176" s="199"/>
      <c r="B176" s="226"/>
      <c r="C176" s="226"/>
      <c r="D176" s="227"/>
      <c r="E176" s="202" t="s">
        <v>1730</v>
      </c>
      <c r="F176" s="226"/>
      <c r="G176" s="226"/>
      <c r="H176" s="233" t="e">
        <f t="shared" si="2"/>
        <v>#DIV/0!</v>
      </c>
    </row>
    <row r="177" s="186" customFormat="true" ht="17" hidden="true" customHeight="true" spans="1:8">
      <c r="A177" s="199"/>
      <c r="B177" s="226"/>
      <c r="C177" s="226"/>
      <c r="D177" s="227"/>
      <c r="E177" s="202" t="s">
        <v>1731</v>
      </c>
      <c r="F177" s="226">
        <f>SUM(F178:F185)</f>
        <v>0</v>
      </c>
      <c r="G177" s="226">
        <f>SUM(G178:G185)</f>
        <v>0</v>
      </c>
      <c r="H177" s="233" t="e">
        <f t="shared" si="2"/>
        <v>#DIV/0!</v>
      </c>
    </row>
    <row r="178" s="186" customFormat="true" ht="17" hidden="true" customHeight="true" spans="1:8">
      <c r="A178" s="199"/>
      <c r="B178" s="226"/>
      <c r="C178" s="226"/>
      <c r="D178" s="227"/>
      <c r="E178" s="202" t="s">
        <v>1732</v>
      </c>
      <c r="F178" s="226"/>
      <c r="G178" s="226"/>
      <c r="H178" s="233" t="e">
        <f t="shared" si="2"/>
        <v>#DIV/0!</v>
      </c>
    </row>
    <row r="179" s="186" customFormat="true" ht="17" hidden="true" customHeight="true" spans="1:8">
      <c r="A179" s="199"/>
      <c r="B179" s="226"/>
      <c r="C179" s="226"/>
      <c r="D179" s="227"/>
      <c r="E179" s="202" t="s">
        <v>1733</v>
      </c>
      <c r="F179" s="226"/>
      <c r="G179" s="226"/>
      <c r="H179" s="233" t="e">
        <f t="shared" si="2"/>
        <v>#DIV/0!</v>
      </c>
    </row>
    <row r="180" s="186" customFormat="true" ht="17" hidden="true" customHeight="true" spans="1:8">
      <c r="A180" s="199"/>
      <c r="B180" s="226"/>
      <c r="C180" s="226"/>
      <c r="D180" s="227"/>
      <c r="E180" s="202" t="s">
        <v>1734</v>
      </c>
      <c r="F180" s="226"/>
      <c r="G180" s="226"/>
      <c r="H180" s="233" t="e">
        <f t="shared" si="2"/>
        <v>#DIV/0!</v>
      </c>
    </row>
    <row r="181" s="186" customFormat="true" ht="17" hidden="true" customHeight="true" spans="1:8">
      <c r="A181" s="199"/>
      <c r="B181" s="226"/>
      <c r="C181" s="226"/>
      <c r="D181" s="227"/>
      <c r="E181" s="202" t="s">
        <v>1735</v>
      </c>
      <c r="F181" s="226"/>
      <c r="G181" s="226"/>
      <c r="H181" s="233" t="e">
        <f t="shared" si="2"/>
        <v>#DIV/0!</v>
      </c>
    </row>
    <row r="182" s="186" customFormat="true" ht="17" hidden="true" customHeight="true" spans="1:8">
      <c r="A182" s="199"/>
      <c r="B182" s="226"/>
      <c r="C182" s="226"/>
      <c r="D182" s="227"/>
      <c r="E182" s="202" t="s">
        <v>1736</v>
      </c>
      <c r="F182" s="226"/>
      <c r="G182" s="226"/>
      <c r="H182" s="233" t="e">
        <f t="shared" si="2"/>
        <v>#DIV/0!</v>
      </c>
    </row>
    <row r="183" s="186" customFormat="true" ht="17" hidden="true" customHeight="true" spans="1:8">
      <c r="A183" s="199"/>
      <c r="B183" s="226"/>
      <c r="C183" s="226"/>
      <c r="D183" s="227"/>
      <c r="E183" s="202" t="s">
        <v>1737</v>
      </c>
      <c r="F183" s="226"/>
      <c r="G183" s="226"/>
      <c r="H183" s="233" t="e">
        <f t="shared" si="2"/>
        <v>#DIV/0!</v>
      </c>
    </row>
    <row r="184" s="186" customFormat="true" ht="17" hidden="true" customHeight="true" spans="1:8">
      <c r="A184" s="199"/>
      <c r="B184" s="226"/>
      <c r="C184" s="226"/>
      <c r="D184" s="227"/>
      <c r="E184" s="202" t="s">
        <v>1738</v>
      </c>
      <c r="F184" s="226"/>
      <c r="G184" s="226"/>
      <c r="H184" s="233" t="e">
        <f t="shared" si="2"/>
        <v>#DIV/0!</v>
      </c>
    </row>
    <row r="185" s="186" customFormat="true" ht="17" hidden="true" customHeight="true" spans="1:8">
      <c r="A185" s="199"/>
      <c r="B185" s="226"/>
      <c r="C185" s="226"/>
      <c r="D185" s="227"/>
      <c r="E185" s="202" t="s">
        <v>1739</v>
      </c>
      <c r="F185" s="226"/>
      <c r="G185" s="226"/>
      <c r="H185" s="233" t="e">
        <f t="shared" si="2"/>
        <v>#DIV/0!</v>
      </c>
    </row>
    <row r="186" s="186" customFormat="true" ht="17" hidden="true" customHeight="true" spans="1:8">
      <c r="A186" s="199"/>
      <c r="B186" s="226"/>
      <c r="C186" s="226"/>
      <c r="D186" s="227"/>
      <c r="E186" s="237" t="s">
        <v>1740</v>
      </c>
      <c r="F186" s="226"/>
      <c r="G186" s="226"/>
      <c r="H186" s="233" t="e">
        <f t="shared" si="2"/>
        <v>#DIV/0!</v>
      </c>
    </row>
    <row r="187" s="186" customFormat="true" ht="17" customHeight="true" spans="1:8">
      <c r="A187" s="199"/>
      <c r="B187" s="226"/>
      <c r="C187" s="226"/>
      <c r="D187" s="227"/>
      <c r="E187" s="202" t="s">
        <v>1741</v>
      </c>
      <c r="F187" s="226">
        <f>SUM(F188:F197)</f>
        <v>4624</v>
      </c>
      <c r="G187" s="226">
        <f>SUM(G188:G197)</f>
        <v>2055</v>
      </c>
      <c r="H187" s="233">
        <f t="shared" si="2"/>
        <v>-55.5579584775086</v>
      </c>
    </row>
    <row r="188" s="186" customFormat="true" ht="17" customHeight="true" spans="1:8">
      <c r="A188" s="199"/>
      <c r="B188" s="226"/>
      <c r="C188" s="226"/>
      <c r="D188" s="227"/>
      <c r="E188" s="202" t="s">
        <v>1742</v>
      </c>
      <c r="F188" s="226">
        <v>3396</v>
      </c>
      <c r="G188" s="226">
        <v>1081</v>
      </c>
      <c r="H188" s="233">
        <f t="shared" si="2"/>
        <v>-68.168433451119</v>
      </c>
    </row>
    <row r="189" s="186" customFormat="true" ht="17" customHeight="true" spans="1:8">
      <c r="A189" s="199"/>
      <c r="B189" s="226"/>
      <c r="C189" s="226"/>
      <c r="D189" s="227"/>
      <c r="E189" s="202" t="s">
        <v>1743</v>
      </c>
      <c r="F189" s="226">
        <v>407</v>
      </c>
      <c r="G189" s="226">
        <f>50+67</f>
        <v>117</v>
      </c>
      <c r="H189" s="233">
        <f t="shared" si="2"/>
        <v>-71.2530712530713</v>
      </c>
    </row>
    <row r="190" s="186" customFormat="true" ht="17" customHeight="true" spans="1:8">
      <c r="A190" s="199"/>
      <c r="B190" s="226"/>
      <c r="C190" s="226"/>
      <c r="D190" s="227"/>
      <c r="E190" s="202" t="s">
        <v>1744</v>
      </c>
      <c r="F190" s="226"/>
      <c r="G190" s="226"/>
      <c r="H190" s="232"/>
    </row>
    <row r="191" s="186" customFormat="true" ht="17" customHeight="true" spans="1:8">
      <c r="A191" s="199"/>
      <c r="B191" s="226"/>
      <c r="C191" s="226"/>
      <c r="D191" s="227"/>
      <c r="E191" s="202" t="s">
        <v>1745</v>
      </c>
      <c r="F191" s="226"/>
      <c r="G191" s="226"/>
      <c r="H191" s="232"/>
    </row>
    <row r="192" s="186" customFormat="true" ht="17" customHeight="true" spans="1:8">
      <c r="A192" s="199"/>
      <c r="B192" s="226"/>
      <c r="C192" s="226"/>
      <c r="D192" s="227"/>
      <c r="E192" s="202" t="s">
        <v>1746</v>
      </c>
      <c r="F192" s="226">
        <v>21</v>
      </c>
      <c r="G192" s="226"/>
      <c r="H192" s="233">
        <f>(G192/F192-1)*100</f>
        <v>-100</v>
      </c>
    </row>
    <row r="193" s="186" customFormat="true" ht="17" customHeight="true" spans="1:8">
      <c r="A193" s="199"/>
      <c r="B193" s="226"/>
      <c r="C193" s="226"/>
      <c r="D193" s="227"/>
      <c r="E193" s="202" t="s">
        <v>1747</v>
      </c>
      <c r="F193" s="226"/>
      <c r="G193" s="226"/>
      <c r="H193" s="232"/>
    </row>
    <row r="194" s="186" customFormat="true" ht="17" customHeight="true" spans="1:8">
      <c r="A194" s="199"/>
      <c r="B194" s="226"/>
      <c r="C194" s="226"/>
      <c r="D194" s="227"/>
      <c r="E194" s="202" t="s">
        <v>1748</v>
      </c>
      <c r="F194" s="226"/>
      <c r="G194" s="226"/>
      <c r="H194" s="232"/>
    </row>
    <row r="195" s="186" customFormat="true" ht="17" customHeight="true" spans="1:8">
      <c r="A195" s="199"/>
      <c r="B195" s="226"/>
      <c r="C195" s="226"/>
      <c r="D195" s="227"/>
      <c r="E195" s="202" t="s">
        <v>1749</v>
      </c>
      <c r="F195" s="226"/>
      <c r="G195" s="226"/>
      <c r="H195" s="232"/>
    </row>
    <row r="196" s="186" customFormat="true" ht="17" customHeight="true" spans="1:8">
      <c r="A196" s="199"/>
      <c r="B196" s="226"/>
      <c r="C196" s="226"/>
      <c r="D196" s="227"/>
      <c r="E196" s="202" t="s">
        <v>1750</v>
      </c>
      <c r="F196" s="226"/>
      <c r="G196" s="226"/>
      <c r="H196" s="232"/>
    </row>
    <row r="197" s="186" customFormat="true" ht="17" customHeight="true" spans="1:8">
      <c r="A197" s="199"/>
      <c r="B197" s="226"/>
      <c r="C197" s="226"/>
      <c r="D197" s="227"/>
      <c r="E197" s="202" t="s">
        <v>1751</v>
      </c>
      <c r="F197" s="226">
        <v>800</v>
      </c>
      <c r="G197" s="226">
        <f>786+71</f>
        <v>857</v>
      </c>
      <c r="H197" s="233">
        <f>(G197/F197-1)*100</f>
        <v>7.125</v>
      </c>
    </row>
    <row r="198" s="186" customFormat="true" ht="17" customHeight="true" spans="1:8">
      <c r="A198" s="199"/>
      <c r="B198" s="226"/>
      <c r="C198" s="226"/>
      <c r="D198" s="227"/>
      <c r="E198" s="202" t="s">
        <v>1752</v>
      </c>
      <c r="F198" s="226">
        <f>F199</f>
        <v>0</v>
      </c>
      <c r="G198" s="226">
        <f>G199</f>
        <v>300</v>
      </c>
      <c r="H198" s="235">
        <f>IFERROR(F198/E198,0)</f>
        <v>0</v>
      </c>
    </row>
    <row r="199" s="186" customFormat="true" ht="17" customHeight="true" spans="1:8">
      <c r="A199" s="199"/>
      <c r="B199" s="226"/>
      <c r="C199" s="226"/>
      <c r="D199" s="227"/>
      <c r="E199" s="202" t="s">
        <v>1753</v>
      </c>
      <c r="F199" s="226"/>
      <c r="G199" s="226">
        <v>300</v>
      </c>
      <c r="H199" s="235">
        <f>IFERROR(F199/E199,0)</f>
        <v>0</v>
      </c>
    </row>
    <row r="200" s="186" customFormat="true" ht="17" customHeight="true" spans="1:8">
      <c r="A200" s="199"/>
      <c r="B200" s="226"/>
      <c r="C200" s="226"/>
      <c r="D200" s="227"/>
      <c r="E200" s="201" t="s">
        <v>192</v>
      </c>
      <c r="F200" s="226">
        <f>SUM(F201:F215)</f>
        <v>66437</v>
      </c>
      <c r="G200" s="226">
        <f>SUM(G201:G215)</f>
        <v>6086</v>
      </c>
      <c r="H200" s="233">
        <f>(G200/F200-1)*100</f>
        <v>-90.8394418772672</v>
      </c>
    </row>
    <row r="201" s="186" customFormat="true" ht="17" customHeight="true" spans="1:8">
      <c r="A201" s="199"/>
      <c r="B201" s="226"/>
      <c r="C201" s="226"/>
      <c r="D201" s="227"/>
      <c r="E201" s="201" t="s">
        <v>1754</v>
      </c>
      <c r="F201" s="226"/>
      <c r="G201" s="226"/>
      <c r="H201" s="232"/>
    </row>
    <row r="202" s="186" customFormat="true" ht="17" customHeight="true" spans="1:8">
      <c r="A202" s="199"/>
      <c r="B202" s="226"/>
      <c r="C202" s="226"/>
      <c r="D202" s="227"/>
      <c r="E202" s="201" t="s">
        <v>1755</v>
      </c>
      <c r="F202" s="226"/>
      <c r="G202" s="226"/>
      <c r="H202" s="232"/>
    </row>
    <row r="203" s="186" customFormat="true" ht="17" customHeight="true" spans="1:8">
      <c r="A203" s="199"/>
      <c r="B203" s="226"/>
      <c r="C203" s="226"/>
      <c r="D203" s="227"/>
      <c r="E203" s="201" t="s">
        <v>1756</v>
      </c>
      <c r="F203" s="226"/>
      <c r="G203" s="226">
        <v>4086</v>
      </c>
      <c r="H203" s="232">
        <v>0</v>
      </c>
    </row>
    <row r="204" s="186" customFormat="true" ht="17" hidden="true" customHeight="true" spans="1:8">
      <c r="A204" s="199"/>
      <c r="B204" s="226"/>
      <c r="C204" s="226"/>
      <c r="D204" s="227"/>
      <c r="E204" s="201" t="s">
        <v>1757</v>
      </c>
      <c r="F204" s="226"/>
      <c r="G204" s="226"/>
      <c r="H204" s="232"/>
    </row>
    <row r="205" s="186" customFormat="true" ht="17" hidden="true" customHeight="true" spans="1:8">
      <c r="A205" s="199"/>
      <c r="B205" s="226"/>
      <c r="C205" s="226"/>
      <c r="D205" s="227"/>
      <c r="E205" s="201" t="s">
        <v>1758</v>
      </c>
      <c r="F205" s="226"/>
      <c r="G205" s="226"/>
      <c r="H205" s="232"/>
    </row>
    <row r="206" s="186" customFormat="true" ht="17" hidden="true" customHeight="true" spans="1:8">
      <c r="A206" s="199"/>
      <c r="B206" s="226"/>
      <c r="C206" s="226"/>
      <c r="D206" s="227"/>
      <c r="E206" s="201" t="s">
        <v>1759</v>
      </c>
      <c r="F206" s="226"/>
      <c r="G206" s="226"/>
      <c r="H206" s="232"/>
    </row>
    <row r="207" s="186" customFormat="true" ht="17" hidden="true" customHeight="true" spans="1:8">
      <c r="A207" s="199"/>
      <c r="B207" s="226"/>
      <c r="C207" s="226"/>
      <c r="D207" s="227"/>
      <c r="E207" s="201" t="s">
        <v>1760</v>
      </c>
      <c r="F207" s="226"/>
      <c r="G207" s="226"/>
      <c r="H207" s="232"/>
    </row>
    <row r="208" s="186" customFormat="true" ht="17" hidden="true" customHeight="true" spans="1:8">
      <c r="A208" s="199"/>
      <c r="B208" s="226"/>
      <c r="C208" s="226"/>
      <c r="D208" s="227"/>
      <c r="E208" s="201" t="s">
        <v>1761</v>
      </c>
      <c r="F208" s="226"/>
      <c r="G208" s="226"/>
      <c r="H208" s="232"/>
    </row>
    <row r="209" s="186" customFormat="true" ht="17" hidden="true" customHeight="true" spans="1:8">
      <c r="A209" s="199"/>
      <c r="B209" s="226"/>
      <c r="C209" s="226"/>
      <c r="D209" s="227"/>
      <c r="E209" s="201" t="s">
        <v>1762</v>
      </c>
      <c r="F209" s="226"/>
      <c r="G209" s="226"/>
      <c r="H209" s="232"/>
    </row>
    <row r="210" s="186" customFormat="true" ht="17" hidden="true" customHeight="true" spans="1:8">
      <c r="A210" s="199"/>
      <c r="B210" s="226"/>
      <c r="C210" s="226"/>
      <c r="D210" s="227"/>
      <c r="E210" s="201" t="s">
        <v>1763</v>
      </c>
      <c r="F210" s="226"/>
      <c r="G210" s="226"/>
      <c r="H210" s="232"/>
    </row>
    <row r="211" s="186" customFormat="true" ht="17" customHeight="true" spans="1:8">
      <c r="A211" s="199"/>
      <c r="B211" s="226"/>
      <c r="C211" s="226"/>
      <c r="D211" s="227"/>
      <c r="E211" s="201" t="s">
        <v>1764</v>
      </c>
      <c r="F211" s="226"/>
      <c r="G211" s="226"/>
      <c r="H211" s="232">
        <v>0</v>
      </c>
    </row>
    <row r="212" s="186" customFormat="true" ht="17" customHeight="true" spans="1:8">
      <c r="A212" s="199"/>
      <c r="B212" s="226"/>
      <c r="C212" s="226"/>
      <c r="D212" s="227"/>
      <c r="E212" s="201" t="s">
        <v>1765</v>
      </c>
      <c r="F212" s="226"/>
      <c r="G212" s="226"/>
      <c r="H212" s="232"/>
    </row>
    <row r="213" s="186" customFormat="true" ht="17" customHeight="true" spans="1:8">
      <c r="A213" s="199"/>
      <c r="B213" s="226"/>
      <c r="C213" s="226"/>
      <c r="D213" s="227"/>
      <c r="E213" s="201" t="s">
        <v>1766</v>
      </c>
      <c r="F213" s="226"/>
      <c r="G213" s="226"/>
      <c r="H213" s="232">
        <v>0</v>
      </c>
    </row>
    <row r="214" s="186" customFormat="true" ht="17" customHeight="true" spans="1:8">
      <c r="A214" s="199"/>
      <c r="B214" s="226"/>
      <c r="C214" s="226"/>
      <c r="D214" s="227"/>
      <c r="E214" s="201" t="s">
        <v>1767</v>
      </c>
      <c r="F214" s="226"/>
      <c r="G214" s="226">
        <v>2000</v>
      </c>
      <c r="H214" s="233"/>
    </row>
    <row r="215" s="186" customFormat="true" ht="17" customHeight="true" spans="1:8">
      <c r="A215" s="199"/>
      <c r="B215" s="226"/>
      <c r="C215" s="226"/>
      <c r="D215" s="227"/>
      <c r="E215" s="201" t="s">
        <v>1768</v>
      </c>
      <c r="F215" s="226">
        <v>66437</v>
      </c>
      <c r="G215" s="226"/>
      <c r="H215" s="233">
        <f t="shared" ref="H215:H255" si="3">(G215/F215-1)*100</f>
        <v>-100</v>
      </c>
    </row>
    <row r="216" s="186" customFormat="true" ht="17" hidden="true" customHeight="true" spans="1:8">
      <c r="A216" s="199"/>
      <c r="B216" s="226"/>
      <c r="C216" s="226"/>
      <c r="D216" s="227"/>
      <c r="E216" s="201" t="s">
        <v>1769</v>
      </c>
      <c r="F216" s="226">
        <f>SUM(F217:F231)</f>
        <v>0</v>
      </c>
      <c r="G216" s="226">
        <f>SUM(G217:G231)</f>
        <v>0</v>
      </c>
      <c r="H216" s="233" t="e">
        <f t="shared" si="3"/>
        <v>#DIV/0!</v>
      </c>
    </row>
    <row r="217" s="186" customFormat="true" ht="17" hidden="true" customHeight="true" spans="1:8">
      <c r="A217" s="199"/>
      <c r="B217" s="226"/>
      <c r="C217" s="226"/>
      <c r="D217" s="227"/>
      <c r="E217" s="201" t="s">
        <v>1770</v>
      </c>
      <c r="F217" s="226"/>
      <c r="G217" s="226"/>
      <c r="H217" s="233" t="e">
        <f t="shared" si="3"/>
        <v>#DIV/0!</v>
      </c>
    </row>
    <row r="218" s="186" customFormat="true" ht="17" hidden="true" customHeight="true" spans="1:8">
      <c r="A218" s="199"/>
      <c r="B218" s="226"/>
      <c r="C218" s="226"/>
      <c r="D218" s="227"/>
      <c r="E218" s="201" t="s">
        <v>1771</v>
      </c>
      <c r="F218" s="226"/>
      <c r="G218" s="226"/>
      <c r="H218" s="233" t="e">
        <f t="shared" si="3"/>
        <v>#DIV/0!</v>
      </c>
    </row>
    <row r="219" s="186" customFormat="true" ht="17" hidden="true" customHeight="true" spans="1:8">
      <c r="A219" s="199"/>
      <c r="B219" s="226"/>
      <c r="C219" s="226"/>
      <c r="D219" s="227"/>
      <c r="E219" s="201" t="s">
        <v>1772</v>
      </c>
      <c r="F219" s="226"/>
      <c r="G219" s="226"/>
      <c r="H219" s="233" t="e">
        <f t="shared" si="3"/>
        <v>#DIV/0!</v>
      </c>
    </row>
    <row r="220" s="186" customFormat="true" ht="17" hidden="true" customHeight="true" spans="1:8">
      <c r="A220" s="199"/>
      <c r="B220" s="226"/>
      <c r="C220" s="226"/>
      <c r="D220" s="227"/>
      <c r="E220" s="201" t="s">
        <v>1773</v>
      </c>
      <c r="F220" s="226"/>
      <c r="G220" s="226"/>
      <c r="H220" s="233" t="e">
        <f t="shared" si="3"/>
        <v>#DIV/0!</v>
      </c>
    </row>
    <row r="221" s="186" customFormat="true" ht="17" hidden="true" customHeight="true" spans="1:8">
      <c r="A221" s="199"/>
      <c r="B221" s="226"/>
      <c r="C221" s="226"/>
      <c r="D221" s="227"/>
      <c r="E221" s="201" t="s">
        <v>1774</v>
      </c>
      <c r="F221" s="226"/>
      <c r="G221" s="226"/>
      <c r="H221" s="233" t="e">
        <f t="shared" si="3"/>
        <v>#DIV/0!</v>
      </c>
    </row>
    <row r="222" s="186" customFormat="true" ht="17" hidden="true" customHeight="true" spans="1:8">
      <c r="A222" s="199"/>
      <c r="B222" s="226"/>
      <c r="C222" s="226"/>
      <c r="D222" s="227"/>
      <c r="E222" s="201" t="s">
        <v>1775</v>
      </c>
      <c r="F222" s="226"/>
      <c r="G222" s="226"/>
      <c r="H222" s="233" t="e">
        <f t="shared" si="3"/>
        <v>#DIV/0!</v>
      </c>
    </row>
    <row r="223" s="186" customFormat="true" ht="17" hidden="true" customHeight="true" spans="1:8">
      <c r="A223" s="199"/>
      <c r="B223" s="226"/>
      <c r="C223" s="226"/>
      <c r="D223" s="227"/>
      <c r="E223" s="201" t="s">
        <v>1776</v>
      </c>
      <c r="F223" s="226"/>
      <c r="G223" s="226"/>
      <c r="H223" s="233" t="e">
        <f t="shared" si="3"/>
        <v>#DIV/0!</v>
      </c>
    </row>
    <row r="224" s="186" customFormat="true" ht="17" hidden="true" customHeight="true" spans="1:8">
      <c r="A224" s="199"/>
      <c r="B224" s="226"/>
      <c r="C224" s="226"/>
      <c r="D224" s="227"/>
      <c r="E224" s="201" t="s">
        <v>1777</v>
      </c>
      <c r="F224" s="226"/>
      <c r="G224" s="226"/>
      <c r="H224" s="233" t="e">
        <f t="shared" si="3"/>
        <v>#DIV/0!</v>
      </c>
    </row>
    <row r="225" s="186" customFormat="true" ht="17" hidden="true" customHeight="true" spans="1:8">
      <c r="A225" s="199"/>
      <c r="B225" s="226"/>
      <c r="C225" s="226"/>
      <c r="D225" s="227"/>
      <c r="E225" s="201" t="s">
        <v>1778</v>
      </c>
      <c r="F225" s="226"/>
      <c r="G225" s="226"/>
      <c r="H225" s="233" t="e">
        <f t="shared" si="3"/>
        <v>#DIV/0!</v>
      </c>
    </row>
    <row r="226" s="186" customFormat="true" ht="17" hidden="true" customHeight="true" spans="1:8">
      <c r="A226" s="199"/>
      <c r="B226" s="226"/>
      <c r="C226" s="226"/>
      <c r="D226" s="227"/>
      <c r="E226" s="201" t="s">
        <v>1779</v>
      </c>
      <c r="F226" s="226"/>
      <c r="G226" s="226"/>
      <c r="H226" s="233" t="e">
        <f t="shared" si="3"/>
        <v>#DIV/0!</v>
      </c>
    </row>
    <row r="227" s="186" customFormat="true" ht="17" hidden="true" customHeight="true" spans="1:8">
      <c r="A227" s="199"/>
      <c r="B227" s="226"/>
      <c r="C227" s="226"/>
      <c r="D227" s="227"/>
      <c r="E227" s="201" t="s">
        <v>1780</v>
      </c>
      <c r="F227" s="226"/>
      <c r="G227" s="226"/>
      <c r="H227" s="233" t="e">
        <f t="shared" si="3"/>
        <v>#DIV/0!</v>
      </c>
    </row>
    <row r="228" s="186" customFormat="true" ht="17" hidden="true" customHeight="true" spans="1:8">
      <c r="A228" s="199"/>
      <c r="B228" s="226"/>
      <c r="C228" s="226"/>
      <c r="D228" s="227"/>
      <c r="E228" s="201" t="s">
        <v>1781</v>
      </c>
      <c r="F228" s="226"/>
      <c r="G228" s="226"/>
      <c r="H228" s="233" t="e">
        <f t="shared" si="3"/>
        <v>#DIV/0!</v>
      </c>
    </row>
    <row r="229" s="186" customFormat="true" ht="17" hidden="true" customHeight="true" spans="1:8">
      <c r="A229" s="199"/>
      <c r="B229" s="226"/>
      <c r="C229" s="226"/>
      <c r="D229" s="227"/>
      <c r="E229" s="201" t="s">
        <v>1782</v>
      </c>
      <c r="F229" s="226"/>
      <c r="G229" s="226"/>
      <c r="H229" s="233" t="e">
        <f t="shared" si="3"/>
        <v>#DIV/0!</v>
      </c>
    </row>
    <row r="230" s="186" customFormat="true" ht="17" hidden="true" customHeight="true" spans="1:8">
      <c r="A230" s="199"/>
      <c r="B230" s="226"/>
      <c r="C230" s="226"/>
      <c r="D230" s="227"/>
      <c r="E230" s="201" t="s">
        <v>1783</v>
      </c>
      <c r="F230" s="226"/>
      <c r="G230" s="226"/>
      <c r="H230" s="233" t="e">
        <f t="shared" si="3"/>
        <v>#DIV/0!</v>
      </c>
    </row>
    <row r="231" s="186" customFormat="true" ht="17" hidden="true" customHeight="true" spans="1:8">
      <c r="A231" s="199"/>
      <c r="B231" s="226"/>
      <c r="C231" s="226"/>
      <c r="D231" s="227"/>
      <c r="E231" s="201" t="s">
        <v>1784</v>
      </c>
      <c r="F231" s="226"/>
      <c r="G231" s="226"/>
      <c r="H231" s="233" t="e">
        <f t="shared" si="3"/>
        <v>#DIV/0!</v>
      </c>
    </row>
    <row r="232" s="186" customFormat="true" ht="17" hidden="true" customHeight="true" spans="1:8">
      <c r="A232" s="199"/>
      <c r="B232" s="226"/>
      <c r="C232" s="226"/>
      <c r="D232" s="227"/>
      <c r="E232" s="201" t="s">
        <v>1785</v>
      </c>
      <c r="F232" s="226">
        <f>F233+F246</f>
        <v>0</v>
      </c>
      <c r="G232" s="226">
        <f>G233+G246</f>
        <v>0</v>
      </c>
      <c r="H232" s="233" t="e">
        <f t="shared" si="3"/>
        <v>#DIV/0!</v>
      </c>
    </row>
    <row r="233" s="186" customFormat="true" ht="17" hidden="true" customHeight="true" spans="1:8">
      <c r="A233" s="199"/>
      <c r="B233" s="226"/>
      <c r="C233" s="226"/>
      <c r="D233" s="227"/>
      <c r="E233" s="201" t="s">
        <v>1786</v>
      </c>
      <c r="F233" s="226">
        <f>SUM(F234:F245)</f>
        <v>0</v>
      </c>
      <c r="G233" s="226">
        <f>SUM(G234:G245)</f>
        <v>0</v>
      </c>
      <c r="H233" s="233" t="e">
        <f t="shared" si="3"/>
        <v>#DIV/0!</v>
      </c>
    </row>
    <row r="234" s="186" customFormat="true" ht="17" hidden="true" customHeight="true" spans="1:8">
      <c r="A234" s="199"/>
      <c r="B234" s="226"/>
      <c r="C234" s="226"/>
      <c r="D234" s="227"/>
      <c r="E234" s="201" t="s">
        <v>1787</v>
      </c>
      <c r="F234" s="226"/>
      <c r="G234" s="226"/>
      <c r="H234" s="233" t="e">
        <f t="shared" si="3"/>
        <v>#DIV/0!</v>
      </c>
    </row>
    <row r="235" s="186" customFormat="true" ht="17" hidden="true" customHeight="true" spans="1:8">
      <c r="A235" s="199"/>
      <c r="B235" s="226"/>
      <c r="C235" s="226"/>
      <c r="D235" s="227"/>
      <c r="E235" s="201" t="s">
        <v>1788</v>
      </c>
      <c r="F235" s="226"/>
      <c r="G235" s="226"/>
      <c r="H235" s="233" t="e">
        <f t="shared" si="3"/>
        <v>#DIV/0!</v>
      </c>
    </row>
    <row r="236" s="186" customFormat="true" ht="17" hidden="true" customHeight="true" spans="1:8">
      <c r="A236" s="199"/>
      <c r="B236" s="226"/>
      <c r="C236" s="226"/>
      <c r="D236" s="227"/>
      <c r="E236" s="201" t="s">
        <v>1789</v>
      </c>
      <c r="F236" s="226"/>
      <c r="G236" s="226"/>
      <c r="H236" s="233" t="e">
        <f t="shared" si="3"/>
        <v>#DIV/0!</v>
      </c>
    </row>
    <row r="237" s="186" customFormat="true" ht="17" hidden="true" customHeight="true" spans="1:8">
      <c r="A237" s="199"/>
      <c r="B237" s="226"/>
      <c r="C237" s="226"/>
      <c r="D237" s="227"/>
      <c r="E237" s="201" t="s">
        <v>1790</v>
      </c>
      <c r="F237" s="226"/>
      <c r="G237" s="226"/>
      <c r="H237" s="233" t="e">
        <f t="shared" si="3"/>
        <v>#DIV/0!</v>
      </c>
    </row>
    <row r="238" s="186" customFormat="true" ht="17" hidden="true" customHeight="true" spans="1:8">
      <c r="A238" s="199"/>
      <c r="B238" s="226"/>
      <c r="C238" s="226"/>
      <c r="D238" s="227"/>
      <c r="E238" s="201" t="s">
        <v>1791</v>
      </c>
      <c r="F238" s="226"/>
      <c r="G238" s="226"/>
      <c r="H238" s="233" t="e">
        <f t="shared" si="3"/>
        <v>#DIV/0!</v>
      </c>
    </row>
    <row r="239" s="186" customFormat="true" ht="17" hidden="true" customHeight="true" spans="1:8">
      <c r="A239" s="199"/>
      <c r="B239" s="226"/>
      <c r="C239" s="226"/>
      <c r="D239" s="227"/>
      <c r="E239" s="201" t="s">
        <v>1792</v>
      </c>
      <c r="F239" s="226"/>
      <c r="G239" s="226"/>
      <c r="H239" s="233" t="e">
        <f t="shared" si="3"/>
        <v>#DIV/0!</v>
      </c>
    </row>
    <row r="240" s="186" customFormat="true" ht="17" hidden="true" customHeight="true" spans="1:8">
      <c r="A240" s="199"/>
      <c r="B240" s="226"/>
      <c r="C240" s="226"/>
      <c r="D240" s="227"/>
      <c r="E240" s="201" t="s">
        <v>1793</v>
      </c>
      <c r="F240" s="226"/>
      <c r="G240" s="226"/>
      <c r="H240" s="233" t="e">
        <f t="shared" si="3"/>
        <v>#DIV/0!</v>
      </c>
    </row>
    <row r="241" s="186" customFormat="true" ht="17" hidden="true" customHeight="true" spans="1:8">
      <c r="A241" s="199"/>
      <c r="B241" s="226"/>
      <c r="C241" s="226"/>
      <c r="D241" s="227"/>
      <c r="E241" s="201" t="s">
        <v>1794</v>
      </c>
      <c r="F241" s="226"/>
      <c r="G241" s="226"/>
      <c r="H241" s="233" t="e">
        <f t="shared" si="3"/>
        <v>#DIV/0!</v>
      </c>
    </row>
    <row r="242" s="186" customFormat="true" ht="17" hidden="true" customHeight="true" spans="1:8">
      <c r="A242" s="199"/>
      <c r="B242" s="226"/>
      <c r="C242" s="226"/>
      <c r="D242" s="227"/>
      <c r="E242" s="201" t="s">
        <v>1795</v>
      </c>
      <c r="F242" s="226"/>
      <c r="G242" s="226"/>
      <c r="H242" s="233" t="e">
        <f t="shared" si="3"/>
        <v>#DIV/0!</v>
      </c>
    </row>
    <row r="243" s="186" customFormat="true" ht="17" hidden="true" customHeight="true" spans="1:8">
      <c r="A243" s="199"/>
      <c r="B243" s="226"/>
      <c r="C243" s="226"/>
      <c r="D243" s="227"/>
      <c r="E243" s="201" t="s">
        <v>1796</v>
      </c>
      <c r="F243" s="226"/>
      <c r="G243" s="226"/>
      <c r="H243" s="233" t="e">
        <f t="shared" si="3"/>
        <v>#DIV/0!</v>
      </c>
    </row>
    <row r="244" s="186" customFormat="true" ht="17" hidden="true" customHeight="true" spans="1:8">
      <c r="A244" s="199"/>
      <c r="B244" s="226"/>
      <c r="C244" s="226"/>
      <c r="D244" s="227"/>
      <c r="E244" s="201" t="s">
        <v>1797</v>
      </c>
      <c r="F244" s="226"/>
      <c r="G244" s="226"/>
      <c r="H244" s="233" t="e">
        <f t="shared" si="3"/>
        <v>#DIV/0!</v>
      </c>
    </row>
    <row r="245" s="186" customFormat="true" ht="17" hidden="true" customHeight="true" spans="1:8">
      <c r="A245" s="199"/>
      <c r="B245" s="226"/>
      <c r="C245" s="226"/>
      <c r="D245" s="227"/>
      <c r="E245" s="201" t="s">
        <v>1798</v>
      </c>
      <c r="F245" s="226"/>
      <c r="G245" s="226"/>
      <c r="H245" s="233" t="e">
        <f t="shared" si="3"/>
        <v>#DIV/0!</v>
      </c>
    </row>
    <row r="246" s="186" customFormat="true" ht="17" hidden="true" customHeight="true" spans="1:8">
      <c r="A246" s="199"/>
      <c r="B246" s="226"/>
      <c r="C246" s="226"/>
      <c r="D246" s="227"/>
      <c r="E246" s="201" t="s">
        <v>1799</v>
      </c>
      <c r="F246" s="226">
        <f>SUM(F247:F252)</f>
        <v>0</v>
      </c>
      <c r="G246" s="226">
        <f>SUM(G247:G252)</f>
        <v>0</v>
      </c>
      <c r="H246" s="233" t="e">
        <f t="shared" si="3"/>
        <v>#DIV/0!</v>
      </c>
    </row>
    <row r="247" s="186" customFormat="true" ht="17" hidden="true" customHeight="true" spans="1:8">
      <c r="A247" s="199"/>
      <c r="B247" s="226"/>
      <c r="C247" s="226"/>
      <c r="D247" s="227"/>
      <c r="E247" s="201" t="s">
        <v>1101</v>
      </c>
      <c r="F247" s="226"/>
      <c r="G247" s="226"/>
      <c r="H247" s="233" t="e">
        <f t="shared" si="3"/>
        <v>#DIV/0!</v>
      </c>
    </row>
    <row r="248" s="186" customFormat="true" ht="17" hidden="true" customHeight="true" spans="1:8">
      <c r="A248" s="199"/>
      <c r="B248" s="226"/>
      <c r="C248" s="226"/>
      <c r="D248" s="227"/>
      <c r="E248" s="201" t="s">
        <v>1147</v>
      </c>
      <c r="F248" s="226"/>
      <c r="G248" s="226"/>
      <c r="H248" s="233" t="e">
        <f t="shared" si="3"/>
        <v>#DIV/0!</v>
      </c>
    </row>
    <row r="249" s="186" customFormat="true" ht="17" hidden="true" customHeight="true" spans="1:8">
      <c r="A249" s="199"/>
      <c r="B249" s="226"/>
      <c r="C249" s="226"/>
      <c r="D249" s="227"/>
      <c r="E249" s="201" t="s">
        <v>1800</v>
      </c>
      <c r="F249" s="226"/>
      <c r="G249" s="226"/>
      <c r="H249" s="233" t="e">
        <f t="shared" si="3"/>
        <v>#DIV/0!</v>
      </c>
    </row>
    <row r="250" s="186" customFormat="true" ht="17" hidden="true" customHeight="true" spans="1:8">
      <c r="A250" s="199"/>
      <c r="B250" s="226"/>
      <c r="C250" s="226"/>
      <c r="D250" s="227"/>
      <c r="E250" s="201" t="s">
        <v>1801</v>
      </c>
      <c r="F250" s="226"/>
      <c r="G250" s="226"/>
      <c r="H250" s="233" t="e">
        <f t="shared" si="3"/>
        <v>#DIV/0!</v>
      </c>
    </row>
    <row r="251" s="186" customFormat="true" ht="17" hidden="true" customHeight="true" spans="1:8">
      <c r="A251" s="199"/>
      <c r="B251" s="226"/>
      <c r="C251" s="226"/>
      <c r="D251" s="227"/>
      <c r="E251" s="201" t="s">
        <v>1802</v>
      </c>
      <c r="F251" s="226"/>
      <c r="G251" s="226"/>
      <c r="H251" s="233" t="e">
        <f t="shared" si="3"/>
        <v>#DIV/0!</v>
      </c>
    </row>
    <row r="252" s="186" customFormat="true" ht="17" hidden="true" customHeight="true" spans="1:8">
      <c r="A252" s="199"/>
      <c r="B252" s="226"/>
      <c r="C252" s="226"/>
      <c r="D252" s="227"/>
      <c r="E252" s="201" t="s">
        <v>1803</v>
      </c>
      <c r="F252" s="226"/>
      <c r="G252" s="226"/>
      <c r="H252" s="233" t="e">
        <f t="shared" si="3"/>
        <v>#DIV/0!</v>
      </c>
    </row>
    <row r="253" s="186" customFormat="true" ht="17" hidden="true" customHeight="true" spans="1:8">
      <c r="A253" s="199"/>
      <c r="B253" s="226"/>
      <c r="C253" s="226"/>
      <c r="D253" s="227"/>
      <c r="E253" s="202"/>
      <c r="F253" s="226"/>
      <c r="G253" s="226"/>
      <c r="H253" s="233" t="e">
        <f t="shared" si="3"/>
        <v>#DIV/0!</v>
      </c>
    </row>
    <row r="254" s="186" customFormat="true" ht="17" hidden="true" customHeight="true" spans="1:8">
      <c r="A254" s="199"/>
      <c r="B254" s="226"/>
      <c r="C254" s="226"/>
      <c r="D254" s="227"/>
      <c r="E254" s="202"/>
      <c r="F254" s="226"/>
      <c r="G254" s="226"/>
      <c r="H254" s="233" t="e">
        <f t="shared" si="3"/>
        <v>#DIV/0!</v>
      </c>
    </row>
    <row r="255" s="188" customFormat="true" ht="17" customHeight="true" spans="1:8">
      <c r="A255" s="205" t="s">
        <v>194</v>
      </c>
      <c r="B255" s="230">
        <f>B7+B8+B9+B10+B11+B12+B18+B19+B22+B23+B24+B25+B26+B27+B33+B34</f>
        <v>70900</v>
      </c>
      <c r="C255" s="230">
        <f>C7+C8+C9+C10+C11+C12+C18+C19+C22+C23+C24+C25+C26+C27+C33+C34</f>
        <v>58000</v>
      </c>
      <c r="D255" s="227">
        <f t="shared" ref="D255:D257" si="4">(C255/B255-1)*100</f>
        <v>-18.1946403385049</v>
      </c>
      <c r="E255" s="205" t="s">
        <v>195</v>
      </c>
      <c r="F255" s="230">
        <f>F7+F23+F35+F46+F104+F120+F164+F172+F200+F216+F232</f>
        <v>75807</v>
      </c>
      <c r="G255" s="230">
        <f>G7+G23+G35+G46+G104+G120+G164+G171+G172+G200+G216+G232</f>
        <v>74696</v>
      </c>
      <c r="H255" s="233">
        <f t="shared" si="3"/>
        <v>-1.46556386613373</v>
      </c>
    </row>
    <row r="256" s="186" customFormat="true" ht="17" customHeight="true" spans="1:8">
      <c r="A256" s="238" t="s">
        <v>196</v>
      </c>
      <c r="B256" s="230">
        <f t="shared" ref="B256:G256" si="5">SUM(B257:B260)</f>
        <v>4907</v>
      </c>
      <c r="C256" s="230">
        <f t="shared" si="5"/>
        <v>18467</v>
      </c>
      <c r="D256" s="227">
        <f t="shared" si="4"/>
        <v>276.339922559609</v>
      </c>
      <c r="E256" s="238" t="s">
        <v>197</v>
      </c>
      <c r="F256" s="226">
        <f t="shared" si="5"/>
        <v>0</v>
      </c>
      <c r="G256" s="226">
        <f t="shared" si="5"/>
        <v>0</v>
      </c>
      <c r="H256" s="232"/>
    </row>
    <row r="257" s="186" customFormat="true" ht="17" customHeight="true" spans="1:8">
      <c r="A257" s="204" t="s">
        <v>198</v>
      </c>
      <c r="B257" s="226">
        <v>345</v>
      </c>
      <c r="C257" s="226">
        <v>836</v>
      </c>
      <c r="D257" s="227">
        <f t="shared" si="4"/>
        <v>142.31884057971</v>
      </c>
      <c r="E257" s="204" t="s">
        <v>199</v>
      </c>
      <c r="F257" s="226"/>
      <c r="G257" s="226"/>
      <c r="H257" s="232"/>
    </row>
    <row r="258" s="186" customFormat="true" ht="17" customHeight="true" spans="1:8">
      <c r="A258" s="204" t="s">
        <v>1804</v>
      </c>
      <c r="B258" s="226"/>
      <c r="C258" s="226"/>
      <c r="D258" s="232"/>
      <c r="E258" s="204" t="s">
        <v>1805</v>
      </c>
      <c r="F258" s="226"/>
      <c r="G258" s="226"/>
      <c r="H258" s="232"/>
    </row>
    <row r="259" s="186" customFormat="true" ht="17" customHeight="true" spans="1:8">
      <c r="A259" s="204" t="s">
        <v>200</v>
      </c>
      <c r="B259" s="226">
        <v>4562</v>
      </c>
      <c r="C259" s="226">
        <v>17631</v>
      </c>
      <c r="D259" s="233">
        <f t="shared" ref="D259:D263" si="6">(C259/B259-1)*100</f>
        <v>286.47523016221</v>
      </c>
      <c r="E259" s="204" t="s">
        <v>201</v>
      </c>
      <c r="F259" s="226"/>
      <c r="G259" s="226"/>
      <c r="H259" s="232"/>
    </row>
    <row r="260" s="186" customFormat="true" ht="17" customHeight="true" spans="1:8">
      <c r="A260" s="204" t="s">
        <v>202</v>
      </c>
      <c r="B260" s="226"/>
      <c r="C260" s="226"/>
      <c r="D260" s="232"/>
      <c r="E260" s="204" t="s">
        <v>203</v>
      </c>
      <c r="F260" s="226"/>
      <c r="G260" s="226"/>
      <c r="H260" s="232"/>
    </row>
    <row r="261" s="186" customFormat="true" ht="17" customHeight="true" spans="1:8">
      <c r="A261" s="238" t="s">
        <v>208</v>
      </c>
      <c r="B261" s="226">
        <f>B262+B263</f>
        <v>65000</v>
      </c>
      <c r="C261" s="226">
        <f>C262+C263</f>
        <v>11100</v>
      </c>
      <c r="D261" s="233">
        <f t="shared" si="6"/>
        <v>-82.9230769230769</v>
      </c>
      <c r="E261" s="238" t="s">
        <v>205</v>
      </c>
      <c r="F261" s="226">
        <f>SUM(F262:F263)</f>
        <v>65000</v>
      </c>
      <c r="G261" s="226">
        <f>SUM(G262:G263)</f>
        <v>12871</v>
      </c>
      <c r="H261" s="233">
        <f>(G261/F261-1)*100</f>
        <v>-80.1984615384615</v>
      </c>
    </row>
    <row r="262" s="186" customFormat="true" ht="17" customHeight="true" spans="1:8">
      <c r="A262" s="228" t="s">
        <v>1806</v>
      </c>
      <c r="B262" s="226">
        <v>65000</v>
      </c>
      <c r="C262" s="226">
        <v>11100</v>
      </c>
      <c r="D262" s="233">
        <f t="shared" si="6"/>
        <v>-82.9230769230769</v>
      </c>
      <c r="E262" s="228" t="s">
        <v>207</v>
      </c>
      <c r="F262" s="226">
        <v>65000</v>
      </c>
      <c r="G262" s="226">
        <f>11100+1771</f>
        <v>12871</v>
      </c>
      <c r="H262" s="233">
        <f>(G262/F262-1)*100</f>
        <v>-80.1984615384615</v>
      </c>
    </row>
    <row r="263" s="186" customFormat="true" ht="17" customHeight="true" spans="1:8">
      <c r="A263" s="228"/>
      <c r="B263" s="226"/>
      <c r="C263" s="226"/>
      <c r="D263" s="233"/>
      <c r="E263" s="228"/>
      <c r="F263" s="226"/>
      <c r="G263" s="226"/>
      <c r="H263" s="232"/>
    </row>
    <row r="264" s="186" customFormat="true" ht="17" customHeight="true" spans="1:8">
      <c r="A264" s="228"/>
      <c r="B264" s="226"/>
      <c r="C264" s="226"/>
      <c r="D264" s="232"/>
      <c r="E264" s="228"/>
      <c r="F264" s="226"/>
      <c r="G264" s="226"/>
      <c r="H264" s="232"/>
    </row>
    <row r="265" s="186" customFormat="true" ht="17" customHeight="true" spans="1:8">
      <c r="A265" s="228"/>
      <c r="B265" s="239"/>
      <c r="C265" s="239"/>
      <c r="D265" s="232"/>
      <c r="E265" s="228"/>
      <c r="F265" s="226"/>
      <c r="G265" s="226"/>
      <c r="H265" s="232"/>
    </row>
    <row r="266" s="188" customFormat="true" ht="17" customHeight="true" spans="1:8">
      <c r="A266" s="205" t="s">
        <v>165</v>
      </c>
      <c r="B266" s="230">
        <f t="shared" ref="B266:G266" si="7">B255+B256+B261</f>
        <v>140807</v>
      </c>
      <c r="C266" s="230">
        <f t="shared" si="7"/>
        <v>87567</v>
      </c>
      <c r="D266" s="233">
        <f>(C266/B266-1)*100</f>
        <v>-37.8106202106429</v>
      </c>
      <c r="E266" s="205" t="s">
        <v>166</v>
      </c>
      <c r="F266" s="230">
        <f t="shared" si="7"/>
        <v>140807</v>
      </c>
      <c r="G266" s="230">
        <f t="shared" si="7"/>
        <v>87567</v>
      </c>
      <c r="H266" s="233">
        <f>(G266/F266-1)*100</f>
        <v>-37.8106202106429</v>
      </c>
    </row>
    <row r="267" s="186" customFormat="true" ht="20.1" customHeight="true" spans="2:8">
      <c r="B267" s="214"/>
      <c r="C267" s="214"/>
      <c r="D267" s="215"/>
      <c r="F267" s="216"/>
      <c r="G267" s="216"/>
      <c r="H267" s="215"/>
    </row>
    <row r="268" s="186" customFormat="true" ht="20.1" customHeight="true" spans="2:8">
      <c r="B268" s="214"/>
      <c r="C268" s="214"/>
      <c r="D268" s="215"/>
      <c r="F268" s="216"/>
      <c r="G268" s="216">
        <f>C266-G266</f>
        <v>0</v>
      </c>
      <c r="H268" s="215"/>
    </row>
    <row r="269" s="186" customFormat="true" ht="20.1" customHeight="true" spans="2:8">
      <c r="B269" s="214"/>
      <c r="C269" s="214"/>
      <c r="D269" s="215"/>
      <c r="F269" s="216"/>
      <c r="G269" s="216"/>
      <c r="H269" s="215"/>
    </row>
    <row r="270" s="186" customFormat="true" ht="20.1" customHeight="true" spans="2:8">
      <c r="B270" s="214"/>
      <c r="C270" s="214"/>
      <c r="D270" s="215"/>
      <c r="F270" s="216"/>
      <c r="G270" s="216"/>
      <c r="H270" s="215"/>
    </row>
    <row r="271" s="186" customFormat="true" ht="20.1" customHeight="true" spans="2:8">
      <c r="B271" s="214"/>
      <c r="C271" s="214"/>
      <c r="D271" s="215"/>
      <c r="F271" s="216"/>
      <c r="G271" s="216"/>
      <c r="H271" s="215"/>
    </row>
    <row r="272" s="186" customFormat="true" ht="20.1" customHeight="true" spans="2:8">
      <c r="B272" s="214"/>
      <c r="C272" s="214"/>
      <c r="D272" s="215"/>
      <c r="F272" s="216"/>
      <c r="G272" s="216"/>
      <c r="H272" s="215"/>
    </row>
    <row r="273" s="186" customFormat="true" ht="20.1" customHeight="true" spans="2:8">
      <c r="B273" s="214"/>
      <c r="C273" s="214"/>
      <c r="D273" s="215"/>
      <c r="F273" s="216"/>
      <c r="G273" s="216"/>
      <c r="H273" s="215"/>
    </row>
    <row r="274" s="186" customFormat="true" ht="20.1" customHeight="true" spans="2:8">
      <c r="B274" s="214"/>
      <c r="C274" s="214"/>
      <c r="D274" s="215"/>
      <c r="F274" s="216"/>
      <c r="G274" s="216"/>
      <c r="H274" s="215"/>
    </row>
    <row r="275" s="186" customFormat="true" ht="20.1" customHeight="true" spans="2:8">
      <c r="B275" s="214"/>
      <c r="C275" s="214"/>
      <c r="D275" s="215"/>
      <c r="F275" s="216"/>
      <c r="G275" s="216"/>
      <c r="H275" s="215"/>
    </row>
    <row r="276" s="186" customFormat="true" ht="20.1" customHeight="true" spans="2:8">
      <c r="B276" s="214"/>
      <c r="C276" s="214"/>
      <c r="D276" s="215"/>
      <c r="F276" s="216"/>
      <c r="G276" s="216"/>
      <c r="H276" s="215"/>
    </row>
    <row r="277" s="186" customFormat="true" ht="20.1" customHeight="true" spans="2:8">
      <c r="B277" s="214"/>
      <c r="C277" s="214"/>
      <c r="D277" s="215"/>
      <c r="F277" s="216"/>
      <c r="G277" s="216"/>
      <c r="H277" s="215"/>
    </row>
    <row r="278" s="186" customFormat="true" ht="20.1" customHeight="true" spans="2:8">
      <c r="B278" s="214"/>
      <c r="C278" s="214"/>
      <c r="D278" s="215"/>
      <c r="F278" s="216"/>
      <c r="G278" s="216"/>
      <c r="H278" s="215"/>
    </row>
    <row r="279" s="186" customFormat="true" ht="20.1" customHeight="true" spans="2:8">
      <c r="B279" s="214"/>
      <c r="C279" s="214"/>
      <c r="D279" s="215"/>
      <c r="F279" s="216"/>
      <c r="G279" s="216"/>
      <c r="H279" s="215"/>
    </row>
    <row r="280" s="186" customFormat="true" ht="20.1" customHeight="true" spans="2:8">
      <c r="B280" s="214"/>
      <c r="C280" s="214"/>
      <c r="D280" s="215"/>
      <c r="F280" s="216"/>
      <c r="G280" s="216"/>
      <c r="H280" s="215"/>
    </row>
    <row r="281" s="186" customFormat="true" ht="20.1" customHeight="true" spans="2:8">
      <c r="B281" s="214"/>
      <c r="C281" s="214"/>
      <c r="D281" s="215"/>
      <c r="F281" s="216"/>
      <c r="G281" s="216"/>
      <c r="H281" s="215"/>
    </row>
    <row r="282" s="186" customFormat="true" ht="20.1" customHeight="true" spans="2:8">
      <c r="B282" s="214"/>
      <c r="C282" s="214"/>
      <c r="D282" s="215"/>
      <c r="F282" s="216"/>
      <c r="G282" s="216"/>
      <c r="H282" s="215"/>
    </row>
    <row r="283" s="186" customFormat="true" ht="20.1" customHeight="true" spans="2:8">
      <c r="B283" s="214"/>
      <c r="C283" s="214"/>
      <c r="D283" s="215"/>
      <c r="F283" s="216"/>
      <c r="G283" s="216"/>
      <c r="H283" s="215"/>
    </row>
    <row r="284" s="186" customFormat="true" ht="20.1" customHeight="true" spans="2:8">
      <c r="B284" s="214"/>
      <c r="C284" s="214"/>
      <c r="D284" s="215"/>
      <c r="F284" s="216"/>
      <c r="G284" s="216"/>
      <c r="H284" s="215"/>
    </row>
    <row r="285" s="186" customFormat="true" ht="20.1" customHeight="true" spans="2:8">
      <c r="B285" s="214"/>
      <c r="C285" s="214"/>
      <c r="D285" s="215"/>
      <c r="F285" s="216"/>
      <c r="G285" s="216"/>
      <c r="H285" s="215"/>
    </row>
    <row r="286" s="186" customFormat="true" ht="20.1" customHeight="true" spans="2:8">
      <c r="B286" s="214"/>
      <c r="C286" s="214"/>
      <c r="D286" s="215"/>
      <c r="F286" s="216"/>
      <c r="G286" s="216"/>
      <c r="H286" s="215"/>
    </row>
    <row r="287" s="186" customFormat="true" ht="20.1" customHeight="true" spans="2:8">
      <c r="B287" s="214"/>
      <c r="C287" s="214"/>
      <c r="D287" s="215"/>
      <c r="F287" s="216"/>
      <c r="G287" s="216"/>
      <c r="H287" s="215"/>
    </row>
    <row r="288" s="186" customFormat="true" ht="20.1" customHeight="true" spans="2:8">
      <c r="B288" s="214"/>
      <c r="C288" s="214"/>
      <c r="D288" s="215"/>
      <c r="F288" s="216"/>
      <c r="G288" s="216"/>
      <c r="H288" s="215"/>
    </row>
    <row r="289" s="186" customFormat="true" ht="20.1" customHeight="true" spans="2:8">
      <c r="B289" s="214"/>
      <c r="C289" s="214"/>
      <c r="D289" s="215"/>
      <c r="F289" s="216"/>
      <c r="G289" s="216"/>
      <c r="H289" s="215"/>
    </row>
    <row r="290" s="186" customFormat="true" ht="20.1" customHeight="true" spans="2:8">
      <c r="B290" s="214"/>
      <c r="C290" s="214"/>
      <c r="D290" s="215"/>
      <c r="F290" s="216"/>
      <c r="G290" s="216"/>
      <c r="H290" s="215"/>
    </row>
    <row r="291" s="186" customFormat="true" ht="20.1" customHeight="true" spans="2:8">
      <c r="B291" s="214"/>
      <c r="C291" s="214"/>
      <c r="D291" s="215"/>
      <c r="F291" s="216"/>
      <c r="G291" s="216"/>
      <c r="H291" s="215"/>
    </row>
    <row r="292" s="186" customFormat="true" ht="20.1" customHeight="true" spans="2:8">
      <c r="B292" s="214"/>
      <c r="C292" s="214"/>
      <c r="D292" s="215"/>
      <c r="F292" s="216"/>
      <c r="G292" s="216"/>
      <c r="H292" s="215"/>
    </row>
    <row r="293" s="186" customFormat="true" ht="20.1" customHeight="true" spans="2:8">
      <c r="B293" s="214"/>
      <c r="C293" s="214"/>
      <c r="D293" s="215"/>
      <c r="F293" s="216"/>
      <c r="G293" s="216"/>
      <c r="H293" s="215"/>
    </row>
    <row r="294" s="186" customFormat="true" ht="20.1" customHeight="true" spans="2:8">
      <c r="B294" s="214"/>
      <c r="C294" s="214"/>
      <c r="D294" s="215"/>
      <c r="F294" s="216"/>
      <c r="G294" s="216"/>
      <c r="H294" s="215"/>
    </row>
    <row r="295" s="186" customFormat="true" ht="20.1" customHeight="true" spans="2:8">
      <c r="B295" s="214"/>
      <c r="C295" s="214"/>
      <c r="D295" s="215"/>
      <c r="F295" s="216"/>
      <c r="G295" s="216"/>
      <c r="H295" s="215"/>
    </row>
    <row r="296" s="186" customFormat="true" ht="20.1" customHeight="true" spans="2:8">
      <c r="B296" s="214"/>
      <c r="C296" s="214"/>
      <c r="D296" s="215"/>
      <c r="F296" s="216"/>
      <c r="G296" s="216"/>
      <c r="H296" s="215"/>
    </row>
    <row r="297" s="186" customFormat="true" ht="20.1" customHeight="true" spans="2:8">
      <c r="B297" s="214"/>
      <c r="C297" s="214"/>
      <c r="D297" s="215"/>
      <c r="F297" s="216"/>
      <c r="G297" s="216"/>
      <c r="H297" s="215"/>
    </row>
    <row r="298" s="186" customFormat="true" ht="20.1" customHeight="true" spans="2:8">
      <c r="B298" s="214"/>
      <c r="C298" s="214"/>
      <c r="D298" s="215"/>
      <c r="F298" s="216"/>
      <c r="G298" s="216"/>
      <c r="H298" s="215"/>
    </row>
    <row r="299" s="186" customFormat="true" ht="20.1" customHeight="true" spans="2:8">
      <c r="B299" s="214"/>
      <c r="C299" s="214"/>
      <c r="D299" s="215"/>
      <c r="F299" s="216"/>
      <c r="G299" s="216"/>
      <c r="H299" s="215"/>
    </row>
    <row r="300" s="186" customFormat="true" ht="20.1" customHeight="true" spans="2:8">
      <c r="B300" s="214"/>
      <c r="C300" s="214"/>
      <c r="D300" s="215"/>
      <c r="F300" s="216"/>
      <c r="G300" s="216"/>
      <c r="H300" s="215"/>
    </row>
    <row r="301" s="186" customFormat="true" ht="20.1" customHeight="true" spans="2:8">
      <c r="B301" s="214"/>
      <c r="C301" s="214"/>
      <c r="D301" s="215"/>
      <c r="F301" s="216"/>
      <c r="G301" s="216"/>
      <c r="H301" s="215"/>
    </row>
    <row r="302" s="186" customFormat="true" ht="20.1" customHeight="true" spans="2:8">
      <c r="B302" s="214"/>
      <c r="C302" s="214"/>
      <c r="D302" s="215"/>
      <c r="F302" s="216"/>
      <c r="G302" s="216"/>
      <c r="H302" s="215"/>
    </row>
    <row r="303" s="186" customFormat="true" ht="20.1" customHeight="true" spans="2:8">
      <c r="B303" s="214"/>
      <c r="C303" s="214"/>
      <c r="D303" s="215"/>
      <c r="F303" s="216"/>
      <c r="G303" s="216"/>
      <c r="H303" s="215"/>
    </row>
    <row r="304" s="186" customFormat="true" ht="20.1" customHeight="true" spans="2:8">
      <c r="B304" s="214"/>
      <c r="C304" s="214"/>
      <c r="D304" s="215"/>
      <c r="F304" s="216"/>
      <c r="G304" s="216"/>
      <c r="H304" s="215"/>
    </row>
    <row r="305" s="186" customFormat="true" ht="20.1" customHeight="true" spans="2:8">
      <c r="B305" s="214"/>
      <c r="C305" s="214"/>
      <c r="D305" s="215"/>
      <c r="F305" s="216"/>
      <c r="G305" s="216"/>
      <c r="H305" s="215"/>
    </row>
    <row r="306" s="186" customFormat="true" ht="20.1" customHeight="true" spans="2:8">
      <c r="B306" s="214"/>
      <c r="C306" s="214"/>
      <c r="D306" s="215"/>
      <c r="F306" s="216"/>
      <c r="G306" s="216"/>
      <c r="H306" s="215"/>
    </row>
    <row r="307" s="186" customFormat="true" ht="20.1" customHeight="true" spans="2:8">
      <c r="B307" s="214"/>
      <c r="C307" s="214"/>
      <c r="D307" s="215"/>
      <c r="F307" s="216"/>
      <c r="G307" s="216"/>
      <c r="H307" s="215"/>
    </row>
    <row r="308" s="186" customFormat="true" ht="20.1" customHeight="true" spans="2:8">
      <c r="B308" s="214"/>
      <c r="C308" s="214"/>
      <c r="D308" s="215"/>
      <c r="F308" s="216"/>
      <c r="G308" s="216"/>
      <c r="H308" s="215"/>
    </row>
    <row r="309" s="186" customFormat="true" ht="20.1" customHeight="true" spans="2:8">
      <c r="B309" s="214"/>
      <c r="C309" s="214"/>
      <c r="D309" s="215"/>
      <c r="F309" s="216"/>
      <c r="G309" s="216"/>
      <c r="H309" s="215"/>
    </row>
    <row r="310" s="186" customFormat="true" ht="20.1" customHeight="true" spans="2:8">
      <c r="B310" s="214"/>
      <c r="C310" s="214"/>
      <c r="D310" s="215"/>
      <c r="F310" s="216"/>
      <c r="G310" s="216"/>
      <c r="H310" s="215"/>
    </row>
    <row r="311" s="186" customFormat="true" ht="20.1" customHeight="true" spans="2:8">
      <c r="B311" s="214"/>
      <c r="C311" s="214"/>
      <c r="D311" s="215"/>
      <c r="F311" s="216"/>
      <c r="G311" s="216"/>
      <c r="H311" s="215"/>
    </row>
    <row r="312" s="186" customFormat="true" ht="20.1" customHeight="true" spans="2:8">
      <c r="B312" s="214"/>
      <c r="C312" s="214"/>
      <c r="D312" s="215"/>
      <c r="F312" s="216"/>
      <c r="G312" s="216"/>
      <c r="H312" s="215"/>
    </row>
    <row r="313" s="186" customFormat="true" ht="20.1" customHeight="true" spans="2:8">
      <c r="B313" s="214"/>
      <c r="C313" s="214"/>
      <c r="D313" s="215"/>
      <c r="F313" s="216"/>
      <c r="G313" s="216"/>
      <c r="H313" s="215"/>
    </row>
    <row r="314" s="186" customFormat="true" ht="20.1" customHeight="true" spans="2:8">
      <c r="B314" s="214"/>
      <c r="C314" s="214"/>
      <c r="D314" s="215"/>
      <c r="F314" s="216"/>
      <c r="G314" s="216"/>
      <c r="H314" s="215"/>
    </row>
    <row r="315" s="186" customFormat="true" ht="20.1" customHeight="true" spans="2:8">
      <c r="B315" s="214"/>
      <c r="C315" s="214"/>
      <c r="D315" s="215"/>
      <c r="F315" s="216"/>
      <c r="G315" s="216"/>
      <c r="H315" s="215"/>
    </row>
    <row r="316" s="186" customFormat="true" ht="20.1" customHeight="true" spans="2:8">
      <c r="B316" s="214"/>
      <c r="C316" s="214"/>
      <c r="D316" s="215"/>
      <c r="F316" s="216"/>
      <c r="G316" s="216"/>
      <c r="H316" s="215"/>
    </row>
    <row r="317" s="186" customFormat="true" ht="20.1" customHeight="true" spans="2:8">
      <c r="B317" s="214"/>
      <c r="C317" s="214"/>
      <c r="D317" s="215"/>
      <c r="F317" s="216"/>
      <c r="G317" s="216"/>
      <c r="H317" s="215"/>
    </row>
    <row r="318" s="186" customFormat="true" ht="20.1" customHeight="true" spans="2:8">
      <c r="B318" s="214"/>
      <c r="C318" s="214"/>
      <c r="D318" s="215"/>
      <c r="F318" s="216"/>
      <c r="G318" s="216"/>
      <c r="H318" s="215"/>
    </row>
    <row r="319" s="186" customFormat="true" ht="20.1" customHeight="true" spans="2:8">
      <c r="B319" s="214"/>
      <c r="C319" s="214"/>
      <c r="D319" s="215"/>
      <c r="F319" s="216"/>
      <c r="G319" s="216"/>
      <c r="H319" s="215"/>
    </row>
  </sheetData>
  <mergeCells count="9">
    <mergeCell ref="A2:H2"/>
    <mergeCell ref="A4:D4"/>
    <mergeCell ref="E4:H4"/>
    <mergeCell ref="C5:D5"/>
    <mergeCell ref="G5:H5"/>
    <mergeCell ref="A5:A6"/>
    <mergeCell ref="B5:B6"/>
    <mergeCell ref="E5:E6"/>
    <mergeCell ref="F5:F6"/>
  </mergeCells>
  <printOptions horizontalCentered="true"/>
  <pageMargins left="0.468055555555556" right="0.468055555555556" top="0.590277777777778" bottom="0.468055555555556" header="0.310416666666667" footer="0.310416666666667"/>
  <pageSetup paperSize="9" scale="64" fitToHeight="0"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8"/>
  <sheetViews>
    <sheetView showGridLines="0" showZeros="0" zoomScale="110" zoomScaleNormal="110" workbookViewId="0">
      <pane xSplit="1" ySplit="5" topLeftCell="F6" activePane="bottomRight" state="frozen"/>
      <selection/>
      <selection pane="topRight"/>
      <selection pane="bottomLeft"/>
      <selection pane="bottomRight" activeCell="A2" sqref="A2:H2"/>
    </sheetView>
  </sheetViews>
  <sheetFormatPr defaultColWidth="9" defaultRowHeight="13.5" outlineLevelCol="7"/>
  <cols>
    <col min="1" max="1" width="63.375" style="186" customWidth="true"/>
    <col min="2" max="6" width="13.625" style="189" customWidth="true"/>
    <col min="7" max="8" width="13.625" style="190" customWidth="true"/>
    <col min="9" max="16384" width="9" style="186"/>
  </cols>
  <sheetData>
    <row r="1" s="186" customFormat="true" ht="14.25" spans="1:8">
      <c r="A1" s="191" t="s">
        <v>1807</v>
      </c>
      <c r="B1" s="189"/>
      <c r="C1" s="189"/>
      <c r="D1" s="189"/>
      <c r="E1" s="189"/>
      <c r="F1" s="189"/>
      <c r="G1" s="190"/>
      <c r="H1" s="190"/>
    </row>
    <row r="2" s="187" customFormat="true" ht="22.5" spans="1:8">
      <c r="A2" s="192" t="s">
        <v>1808</v>
      </c>
      <c r="B2" s="193"/>
      <c r="C2" s="193"/>
      <c r="D2" s="193"/>
      <c r="E2" s="193"/>
      <c r="F2" s="193"/>
      <c r="G2" s="206"/>
      <c r="H2" s="206"/>
    </row>
    <row r="3" s="186" customFormat="true" ht="18" customHeight="true" spans="2:8">
      <c r="B3" s="189"/>
      <c r="C3" s="189"/>
      <c r="D3" s="189"/>
      <c r="E3" s="189"/>
      <c r="F3" s="189"/>
      <c r="G3" s="190"/>
      <c r="H3" s="207" t="s">
        <v>65</v>
      </c>
    </row>
    <row r="4" s="188" customFormat="true" ht="31.5" customHeight="true" spans="1:8">
      <c r="A4" s="194" t="s">
        <v>254</v>
      </c>
      <c r="B4" s="195" t="s">
        <v>1335</v>
      </c>
      <c r="C4" s="195" t="s">
        <v>1809</v>
      </c>
      <c r="D4" s="195" t="s">
        <v>1810</v>
      </c>
      <c r="E4" s="195" t="s">
        <v>1811</v>
      </c>
      <c r="F4" s="208" t="s">
        <v>1339</v>
      </c>
      <c r="G4" s="209" t="s">
        <v>1340</v>
      </c>
      <c r="H4" s="209" t="s">
        <v>1341</v>
      </c>
    </row>
    <row r="5" s="188" customFormat="true" ht="27.75" customHeight="true" spans="1:8">
      <c r="A5" s="196"/>
      <c r="B5" s="197"/>
      <c r="C5" s="197"/>
      <c r="D5" s="198"/>
      <c r="E5" s="210"/>
      <c r="F5" s="211"/>
      <c r="G5" s="212"/>
      <c r="H5" s="212"/>
    </row>
    <row r="6" s="186" customFormat="true" ht="18.4" customHeight="true" spans="1:8">
      <c r="A6" s="199" t="s">
        <v>174</v>
      </c>
      <c r="B6" s="200">
        <f t="shared" ref="B6:B9" si="0">C6+D6+E6+F6+G6+H6</f>
        <v>0</v>
      </c>
      <c r="C6" s="200">
        <f t="shared" ref="C6:H6" si="1">SUM(C7:C9)</f>
        <v>0</v>
      </c>
      <c r="D6" s="200">
        <f t="shared" si="1"/>
        <v>0</v>
      </c>
      <c r="E6" s="200">
        <f t="shared" si="1"/>
        <v>0</v>
      </c>
      <c r="F6" s="200">
        <f t="shared" si="1"/>
        <v>0</v>
      </c>
      <c r="G6" s="213">
        <f t="shared" si="1"/>
        <v>0</v>
      </c>
      <c r="H6" s="213">
        <f t="shared" si="1"/>
        <v>0</v>
      </c>
    </row>
    <row r="7" s="186" customFormat="true" ht="18.4" customHeight="true" spans="1:8">
      <c r="A7" s="201" t="s">
        <v>1812</v>
      </c>
      <c r="B7" s="200">
        <f t="shared" si="0"/>
        <v>0</v>
      </c>
      <c r="C7" s="200"/>
      <c r="D7" s="200"/>
      <c r="E7" s="200"/>
      <c r="F7" s="200"/>
      <c r="G7" s="213"/>
      <c r="H7" s="213"/>
    </row>
    <row r="8" s="186" customFormat="true" ht="18.4" customHeight="true" spans="1:8">
      <c r="A8" s="201" t="s">
        <v>1813</v>
      </c>
      <c r="B8" s="200">
        <f t="shared" si="0"/>
        <v>0</v>
      </c>
      <c r="C8" s="200"/>
      <c r="D8" s="200"/>
      <c r="E8" s="200"/>
      <c r="F8" s="200"/>
      <c r="G8" s="213"/>
      <c r="H8" s="213"/>
    </row>
    <row r="9" s="186" customFormat="true" ht="18.4" customHeight="true" spans="1:8">
      <c r="A9" s="201" t="s">
        <v>1814</v>
      </c>
      <c r="B9" s="200">
        <f t="shared" si="0"/>
        <v>0</v>
      </c>
      <c r="C9" s="200"/>
      <c r="D9" s="200"/>
      <c r="E9" s="200"/>
      <c r="F9" s="200"/>
      <c r="G9" s="213"/>
      <c r="H9" s="213"/>
    </row>
    <row r="10" s="186" customFormat="true" ht="18.4" customHeight="true" spans="1:8">
      <c r="A10" s="201" t="s">
        <v>1815</v>
      </c>
      <c r="B10" s="200"/>
      <c r="C10" s="200"/>
      <c r="D10" s="200"/>
      <c r="E10" s="200"/>
      <c r="F10" s="200"/>
      <c r="G10" s="213"/>
      <c r="H10" s="213"/>
    </row>
    <row r="11" s="186" customFormat="true" ht="18.4" customHeight="true" spans="1:8">
      <c r="A11" s="199" t="s">
        <v>176</v>
      </c>
      <c r="B11" s="200">
        <f t="shared" ref="B11:B28" si="2">C11+D11+E11+F11+G11+H11</f>
        <v>0</v>
      </c>
      <c r="C11" s="200">
        <f t="shared" ref="C11:H11" si="3">SUM(C12:C14)</f>
        <v>0</v>
      </c>
      <c r="D11" s="200">
        <f t="shared" si="3"/>
        <v>0</v>
      </c>
      <c r="E11" s="200">
        <f t="shared" si="3"/>
        <v>0</v>
      </c>
      <c r="F11" s="200">
        <f t="shared" si="3"/>
        <v>0</v>
      </c>
      <c r="G11" s="213">
        <f t="shared" si="3"/>
        <v>0</v>
      </c>
      <c r="H11" s="213">
        <f t="shared" si="3"/>
        <v>0</v>
      </c>
    </row>
    <row r="12" s="186" customFormat="true" ht="18.4" customHeight="true" spans="1:8">
      <c r="A12" s="201" t="s">
        <v>1593</v>
      </c>
      <c r="B12" s="200">
        <f t="shared" si="2"/>
        <v>0</v>
      </c>
      <c r="C12" s="200"/>
      <c r="D12" s="200"/>
      <c r="E12" s="200"/>
      <c r="F12" s="200"/>
      <c r="G12" s="213"/>
      <c r="H12" s="213"/>
    </row>
    <row r="13" s="186" customFormat="true" ht="18.4" customHeight="true" spans="1:8">
      <c r="A13" s="201" t="s">
        <v>1601</v>
      </c>
      <c r="B13" s="200">
        <f t="shared" si="2"/>
        <v>0</v>
      </c>
      <c r="C13" s="200"/>
      <c r="D13" s="200"/>
      <c r="E13" s="200"/>
      <c r="F13" s="200"/>
      <c r="G13" s="213"/>
      <c r="H13" s="213"/>
    </row>
    <row r="14" s="186" customFormat="true" ht="18.4" customHeight="true" spans="1:8">
      <c r="A14" s="201" t="s">
        <v>1607</v>
      </c>
      <c r="B14" s="200">
        <f t="shared" si="2"/>
        <v>0</v>
      </c>
      <c r="C14" s="200"/>
      <c r="D14" s="200"/>
      <c r="E14" s="200"/>
      <c r="F14" s="200"/>
      <c r="G14" s="213"/>
      <c r="H14" s="213"/>
    </row>
    <row r="15" s="186" customFormat="true" ht="18.4" customHeight="true" spans="1:8">
      <c r="A15" s="199" t="s">
        <v>178</v>
      </c>
      <c r="B15" s="200">
        <f t="shared" si="2"/>
        <v>0</v>
      </c>
      <c r="C15" s="200">
        <f t="shared" ref="C15:H15" si="4">SUM(C16:C17)</f>
        <v>0</v>
      </c>
      <c r="D15" s="200">
        <f t="shared" si="4"/>
        <v>0</v>
      </c>
      <c r="E15" s="200">
        <f t="shared" si="4"/>
        <v>0</v>
      </c>
      <c r="F15" s="200">
        <f t="shared" si="4"/>
        <v>0</v>
      </c>
      <c r="G15" s="213">
        <f t="shared" si="4"/>
        <v>0</v>
      </c>
      <c r="H15" s="213">
        <f t="shared" si="4"/>
        <v>0</v>
      </c>
    </row>
    <row r="16" s="186" customFormat="true" ht="18.4" customHeight="true" spans="1:8">
      <c r="A16" s="199" t="s">
        <v>1613</v>
      </c>
      <c r="B16" s="200">
        <f t="shared" si="2"/>
        <v>0</v>
      </c>
      <c r="C16" s="200"/>
      <c r="D16" s="200"/>
      <c r="E16" s="200"/>
      <c r="F16" s="200"/>
      <c r="G16" s="213"/>
      <c r="H16" s="213"/>
    </row>
    <row r="17" s="186" customFormat="true" ht="18.4" customHeight="true" spans="1:8">
      <c r="A17" s="199" t="s">
        <v>1623</v>
      </c>
      <c r="B17" s="200">
        <f t="shared" si="2"/>
        <v>0</v>
      </c>
      <c r="C17" s="200"/>
      <c r="D17" s="200"/>
      <c r="E17" s="200"/>
      <c r="F17" s="200"/>
      <c r="G17" s="213"/>
      <c r="H17" s="213"/>
    </row>
    <row r="18" s="186" customFormat="true" ht="18.4" customHeight="true" spans="1:8">
      <c r="A18" s="199" t="s">
        <v>180</v>
      </c>
      <c r="B18" s="200">
        <f t="shared" si="2"/>
        <v>61598</v>
      </c>
      <c r="C18" s="200">
        <f>SUM(C19:C29)</f>
        <v>50143</v>
      </c>
      <c r="D18" s="200">
        <f t="shared" ref="D18:H18" si="5">SUM(D19:D28)</f>
        <v>0</v>
      </c>
      <c r="E18" s="200">
        <f>SUM(E19:E29)</f>
        <v>11455</v>
      </c>
      <c r="F18" s="200">
        <f t="shared" si="5"/>
        <v>0</v>
      </c>
      <c r="G18" s="213">
        <f t="shared" si="5"/>
        <v>0</v>
      </c>
      <c r="H18" s="213">
        <f t="shared" si="5"/>
        <v>0</v>
      </c>
    </row>
    <row r="19" s="186" customFormat="true" ht="18.4" customHeight="true" spans="1:8">
      <c r="A19" s="199" t="s">
        <v>182</v>
      </c>
      <c r="B19" s="200">
        <f t="shared" si="2"/>
        <v>53021</v>
      </c>
      <c r="C19" s="200">
        <f>40401+6742+2000</f>
        <v>49143</v>
      </c>
      <c r="D19" s="200"/>
      <c r="E19" s="200">
        <f>5082-1204</f>
        <v>3878</v>
      </c>
      <c r="F19" s="200"/>
      <c r="G19" s="213"/>
      <c r="H19" s="213"/>
    </row>
    <row r="20" s="186" customFormat="true" ht="18.4" customHeight="true" spans="1:8">
      <c r="A20" s="199" t="s">
        <v>1654</v>
      </c>
      <c r="B20" s="200">
        <f t="shared" si="2"/>
        <v>0</v>
      </c>
      <c r="C20" s="200"/>
      <c r="D20" s="200"/>
      <c r="E20" s="200"/>
      <c r="F20" s="200"/>
      <c r="G20" s="213"/>
      <c r="H20" s="213"/>
    </row>
    <row r="21" s="186" customFormat="true" ht="18.4" customHeight="true" spans="1:8">
      <c r="A21" s="199" t="s">
        <v>184</v>
      </c>
      <c r="B21" s="200">
        <f t="shared" si="2"/>
        <v>0</v>
      </c>
      <c r="C21" s="200"/>
      <c r="D21" s="200"/>
      <c r="E21" s="200"/>
      <c r="F21" s="200"/>
      <c r="G21" s="213"/>
      <c r="H21" s="213"/>
    </row>
    <row r="22" s="186" customFormat="true" ht="18.4" customHeight="true" spans="1:8">
      <c r="A22" s="199" t="s">
        <v>185</v>
      </c>
      <c r="B22" s="200">
        <f t="shared" si="2"/>
        <v>0</v>
      </c>
      <c r="C22" s="200"/>
      <c r="D22" s="200"/>
      <c r="E22" s="200"/>
      <c r="F22" s="200"/>
      <c r="G22" s="213"/>
      <c r="H22" s="213"/>
    </row>
    <row r="23" s="186" customFormat="true" ht="18.4" customHeight="true" spans="1:8">
      <c r="A23" s="199" t="s">
        <v>1816</v>
      </c>
      <c r="B23" s="200">
        <f t="shared" si="2"/>
        <v>1325</v>
      </c>
      <c r="C23" s="200">
        <v>1000</v>
      </c>
      <c r="D23" s="200"/>
      <c r="E23" s="200">
        <v>325</v>
      </c>
      <c r="F23" s="200"/>
      <c r="G23" s="213"/>
      <c r="H23" s="213"/>
    </row>
    <row r="24" s="186" customFormat="true" ht="18.4" customHeight="true" spans="1:8">
      <c r="A24" s="199" t="s">
        <v>1664</v>
      </c>
      <c r="B24" s="200">
        <f t="shared" si="2"/>
        <v>0</v>
      </c>
      <c r="C24" s="200"/>
      <c r="D24" s="200"/>
      <c r="E24" s="200"/>
      <c r="F24" s="200"/>
      <c r="G24" s="213"/>
      <c r="H24" s="213"/>
    </row>
    <row r="25" s="186" customFormat="true" ht="18.4" customHeight="true" spans="1:8">
      <c r="A25" s="199" t="s">
        <v>1666</v>
      </c>
      <c r="B25" s="200">
        <f t="shared" si="2"/>
        <v>0</v>
      </c>
      <c r="C25" s="200"/>
      <c r="D25" s="200"/>
      <c r="E25" s="200"/>
      <c r="F25" s="200"/>
      <c r="G25" s="213"/>
      <c r="H25" s="213"/>
    </row>
    <row r="26" s="186" customFormat="true" ht="18.4" customHeight="true" spans="1:8">
      <c r="A26" s="199" t="s">
        <v>1668</v>
      </c>
      <c r="B26" s="200">
        <f t="shared" si="2"/>
        <v>0</v>
      </c>
      <c r="C26" s="200"/>
      <c r="D26" s="200"/>
      <c r="E26" s="200"/>
      <c r="F26" s="200"/>
      <c r="G26" s="213"/>
      <c r="H26" s="213"/>
    </row>
    <row r="27" s="186" customFormat="true" ht="18.4" customHeight="true" spans="1:8">
      <c r="A27" s="199" t="s">
        <v>1670</v>
      </c>
      <c r="B27" s="200">
        <f t="shared" si="2"/>
        <v>0</v>
      </c>
      <c r="C27" s="200"/>
      <c r="D27" s="200"/>
      <c r="E27" s="200"/>
      <c r="F27" s="200"/>
      <c r="G27" s="213"/>
      <c r="H27" s="213"/>
    </row>
    <row r="28" s="186" customFormat="true" ht="18.4" customHeight="true" spans="1:8">
      <c r="A28" s="199" t="s">
        <v>1672</v>
      </c>
      <c r="B28" s="200">
        <f t="shared" si="2"/>
        <v>0</v>
      </c>
      <c r="C28" s="200"/>
      <c r="D28" s="200"/>
      <c r="E28" s="200"/>
      <c r="F28" s="200"/>
      <c r="G28" s="213"/>
      <c r="H28" s="213"/>
    </row>
    <row r="29" s="186" customFormat="true" ht="18.4" customHeight="true" spans="1:8">
      <c r="A29" s="201" t="s">
        <v>1815</v>
      </c>
      <c r="B29" s="200"/>
      <c r="C29" s="200"/>
      <c r="D29" s="200"/>
      <c r="E29" s="200">
        <v>7252</v>
      </c>
      <c r="F29" s="200"/>
      <c r="G29" s="213"/>
      <c r="H29" s="213"/>
    </row>
    <row r="30" s="186" customFormat="true" ht="18.4" customHeight="true" spans="1:8">
      <c r="A30" s="199" t="s">
        <v>188</v>
      </c>
      <c r="B30" s="200">
        <f t="shared" ref="B30:B50" si="6">C30+D30+E30+F30+G30+H30</f>
        <v>0</v>
      </c>
      <c r="C30" s="200">
        <f t="shared" ref="C30:H30" si="7">SUM(C31:C35)</f>
        <v>0</v>
      </c>
      <c r="D30" s="200">
        <f t="shared" si="7"/>
        <v>0</v>
      </c>
      <c r="E30" s="200">
        <f t="shared" si="7"/>
        <v>0</v>
      </c>
      <c r="F30" s="200">
        <f t="shared" si="7"/>
        <v>0</v>
      </c>
      <c r="G30" s="213">
        <f t="shared" si="7"/>
        <v>0</v>
      </c>
      <c r="H30" s="213">
        <f t="shared" si="7"/>
        <v>0</v>
      </c>
    </row>
    <row r="31" s="186" customFormat="true" ht="18.4" customHeight="true" spans="1:8">
      <c r="A31" s="199" t="s">
        <v>1674</v>
      </c>
      <c r="B31" s="200">
        <f t="shared" si="6"/>
        <v>0</v>
      </c>
      <c r="C31" s="200"/>
      <c r="D31" s="200"/>
      <c r="E31" s="200"/>
      <c r="F31" s="200"/>
      <c r="G31" s="213"/>
      <c r="H31" s="213"/>
    </row>
    <row r="32" s="186" customFormat="true" ht="18.4" customHeight="true" spans="1:8">
      <c r="A32" s="202" t="s">
        <v>1678</v>
      </c>
      <c r="B32" s="200">
        <f t="shared" si="6"/>
        <v>0</v>
      </c>
      <c r="C32" s="200"/>
      <c r="D32" s="200"/>
      <c r="E32" s="200"/>
      <c r="F32" s="200"/>
      <c r="G32" s="213"/>
      <c r="H32" s="213"/>
    </row>
    <row r="33" s="186" customFormat="true" ht="18.4" customHeight="true" spans="1:8">
      <c r="A33" s="202" t="s">
        <v>1681</v>
      </c>
      <c r="B33" s="200">
        <f t="shared" si="6"/>
        <v>0</v>
      </c>
      <c r="C33" s="200"/>
      <c r="D33" s="200"/>
      <c r="E33" s="200"/>
      <c r="F33" s="200"/>
      <c r="G33" s="213"/>
      <c r="H33" s="213"/>
    </row>
    <row r="34" s="186" customFormat="true" ht="18.4" customHeight="true" spans="1:8">
      <c r="A34" s="203" t="s">
        <v>1817</v>
      </c>
      <c r="B34" s="200">
        <f t="shared" si="6"/>
        <v>0</v>
      </c>
      <c r="C34" s="200"/>
      <c r="D34" s="200"/>
      <c r="E34" s="200"/>
      <c r="F34" s="200"/>
      <c r="G34" s="213"/>
      <c r="H34" s="213"/>
    </row>
    <row r="35" s="186" customFormat="true" ht="18.4" customHeight="true" spans="1:8">
      <c r="A35" s="203" t="s">
        <v>1818</v>
      </c>
      <c r="B35" s="200">
        <f t="shared" si="6"/>
        <v>0</v>
      </c>
      <c r="C35" s="200"/>
      <c r="D35" s="200"/>
      <c r="E35" s="200"/>
      <c r="F35" s="200"/>
      <c r="G35" s="213"/>
      <c r="H35" s="213"/>
    </row>
    <row r="36" s="186" customFormat="true" ht="18.4" customHeight="true" spans="1:8">
      <c r="A36" s="201" t="s">
        <v>189</v>
      </c>
      <c r="B36" s="200">
        <f t="shared" si="6"/>
        <v>0</v>
      </c>
      <c r="C36" s="200">
        <f t="shared" ref="C36:H36" si="8">SUM(C37:C44)</f>
        <v>0</v>
      </c>
      <c r="D36" s="200">
        <f t="shared" si="8"/>
        <v>0</v>
      </c>
      <c r="E36" s="200">
        <f t="shared" si="8"/>
        <v>0</v>
      </c>
      <c r="F36" s="200">
        <f t="shared" si="8"/>
        <v>0</v>
      </c>
      <c r="G36" s="213">
        <f t="shared" si="8"/>
        <v>0</v>
      </c>
      <c r="H36" s="213">
        <f t="shared" si="8"/>
        <v>0</v>
      </c>
    </row>
    <row r="37" s="186" customFormat="true" ht="18.4" customHeight="true" spans="1:8">
      <c r="A37" s="202" t="s">
        <v>1685</v>
      </c>
      <c r="B37" s="200">
        <f t="shared" si="6"/>
        <v>0</v>
      </c>
      <c r="C37" s="200"/>
      <c r="D37" s="200"/>
      <c r="E37" s="200"/>
      <c r="F37" s="200"/>
      <c r="G37" s="213"/>
      <c r="H37" s="213"/>
    </row>
    <row r="38" s="186" customFormat="true" ht="18.4" customHeight="true" spans="1:8">
      <c r="A38" s="202" t="s">
        <v>1688</v>
      </c>
      <c r="B38" s="200">
        <f t="shared" si="6"/>
        <v>0</v>
      </c>
      <c r="C38" s="200"/>
      <c r="D38" s="200"/>
      <c r="E38" s="200"/>
      <c r="F38" s="200"/>
      <c r="G38" s="213"/>
      <c r="H38" s="213"/>
    </row>
    <row r="39" s="186" customFormat="true" ht="18.4" customHeight="true" spans="1:8">
      <c r="A39" s="202" t="s">
        <v>1692</v>
      </c>
      <c r="B39" s="200">
        <f t="shared" si="6"/>
        <v>0</v>
      </c>
      <c r="C39" s="200"/>
      <c r="D39" s="200"/>
      <c r="E39" s="200"/>
      <c r="F39" s="200"/>
      <c r="G39" s="213"/>
      <c r="H39" s="213"/>
    </row>
    <row r="40" s="186" customFormat="true" ht="18.4" customHeight="true" spans="1:8">
      <c r="A40" s="202" t="s">
        <v>1701</v>
      </c>
      <c r="B40" s="200">
        <f t="shared" si="6"/>
        <v>0</v>
      </c>
      <c r="C40" s="200"/>
      <c r="D40" s="200"/>
      <c r="E40" s="200"/>
      <c r="F40" s="200"/>
      <c r="G40" s="213"/>
      <c r="H40" s="213"/>
    </row>
    <row r="41" s="186" customFormat="true" ht="18.4" customHeight="true" spans="1:8">
      <c r="A41" s="202" t="s">
        <v>1708</v>
      </c>
      <c r="B41" s="200">
        <f t="shared" si="6"/>
        <v>0</v>
      </c>
      <c r="C41" s="200"/>
      <c r="D41" s="200"/>
      <c r="E41" s="200"/>
      <c r="F41" s="200"/>
      <c r="G41" s="213"/>
      <c r="H41" s="213"/>
    </row>
    <row r="42" s="186" customFormat="true" ht="18.4" customHeight="true" spans="1:8">
      <c r="A42" s="202" t="s">
        <v>1717</v>
      </c>
      <c r="B42" s="200">
        <f t="shared" si="6"/>
        <v>0</v>
      </c>
      <c r="C42" s="200"/>
      <c r="D42" s="200"/>
      <c r="E42" s="200"/>
      <c r="F42" s="200"/>
      <c r="G42" s="213"/>
      <c r="H42" s="213"/>
    </row>
    <row r="43" s="186" customFormat="true" ht="18.4" customHeight="true" spans="1:8">
      <c r="A43" s="202" t="s">
        <v>1719</v>
      </c>
      <c r="B43" s="200">
        <f t="shared" si="6"/>
        <v>0</v>
      </c>
      <c r="C43" s="200"/>
      <c r="D43" s="200"/>
      <c r="E43" s="200"/>
      <c r="F43" s="200"/>
      <c r="G43" s="213"/>
      <c r="H43" s="213"/>
    </row>
    <row r="44" s="186" customFormat="true" ht="18.4" customHeight="true" spans="1:8">
      <c r="A44" s="202" t="s">
        <v>1721</v>
      </c>
      <c r="B44" s="200">
        <f t="shared" si="6"/>
        <v>0</v>
      </c>
      <c r="C44" s="200"/>
      <c r="D44" s="200"/>
      <c r="E44" s="200"/>
      <c r="F44" s="200"/>
      <c r="G44" s="213"/>
      <c r="H44" s="213"/>
    </row>
    <row r="45" s="186" customFormat="true" ht="18.4" customHeight="true" spans="1:8">
      <c r="A45" s="201" t="s">
        <v>190</v>
      </c>
      <c r="B45" s="200">
        <f t="shared" si="6"/>
        <v>4657</v>
      </c>
      <c r="C45" s="200">
        <f t="shared" ref="C45:H45" si="9">C46</f>
        <v>0</v>
      </c>
      <c r="D45" s="200">
        <f t="shared" si="9"/>
        <v>0</v>
      </c>
      <c r="E45" s="200">
        <f t="shared" si="9"/>
        <v>4657</v>
      </c>
      <c r="F45" s="200">
        <f t="shared" si="9"/>
        <v>0</v>
      </c>
      <c r="G45" s="213">
        <f t="shared" si="9"/>
        <v>0</v>
      </c>
      <c r="H45" s="213">
        <f t="shared" si="9"/>
        <v>0</v>
      </c>
    </row>
    <row r="46" s="186" customFormat="true" ht="18.4" customHeight="true" spans="1:8">
      <c r="A46" s="202" t="s">
        <v>1072</v>
      </c>
      <c r="B46" s="200">
        <f t="shared" si="6"/>
        <v>4657</v>
      </c>
      <c r="C46" s="200"/>
      <c r="D46" s="200"/>
      <c r="E46" s="200">
        <v>4657</v>
      </c>
      <c r="F46" s="200"/>
      <c r="G46" s="213"/>
      <c r="H46" s="213"/>
    </row>
    <row r="47" s="186" customFormat="true" ht="18.4" customHeight="true" spans="1:8">
      <c r="A47" s="201" t="s">
        <v>191</v>
      </c>
      <c r="B47" s="200">
        <f t="shared" si="6"/>
        <v>2355</v>
      </c>
      <c r="C47" s="200">
        <f t="shared" ref="C47:H47" si="10">SUM(C48:C50)</f>
        <v>0</v>
      </c>
      <c r="D47" s="200">
        <f t="shared" si="10"/>
        <v>836</v>
      </c>
      <c r="E47" s="200">
        <f>SUM(E48:E51)</f>
        <v>1519</v>
      </c>
      <c r="F47" s="200">
        <f t="shared" si="10"/>
        <v>0</v>
      </c>
      <c r="G47" s="213">
        <f t="shared" si="10"/>
        <v>0</v>
      </c>
      <c r="H47" s="213">
        <f t="shared" si="10"/>
        <v>0</v>
      </c>
    </row>
    <row r="48" s="186" customFormat="true" ht="18.4" customHeight="true" spans="1:8">
      <c r="A48" s="202" t="s">
        <v>1727</v>
      </c>
      <c r="B48" s="200">
        <f t="shared" si="6"/>
        <v>786</v>
      </c>
      <c r="C48" s="200"/>
      <c r="D48" s="200">
        <v>786</v>
      </c>
      <c r="E48" s="200"/>
      <c r="F48" s="200"/>
      <c r="G48" s="213"/>
      <c r="H48" s="213"/>
    </row>
    <row r="49" s="186" customFormat="true" ht="18.4" customHeight="true" spans="1:8">
      <c r="A49" s="202" t="s">
        <v>1731</v>
      </c>
      <c r="B49" s="200">
        <f t="shared" si="6"/>
        <v>0</v>
      </c>
      <c r="C49" s="200"/>
      <c r="D49" s="200"/>
      <c r="E49" s="200"/>
      <c r="F49" s="200"/>
      <c r="G49" s="213"/>
      <c r="H49" s="213"/>
    </row>
    <row r="50" s="186" customFormat="true" ht="18.4" customHeight="true" spans="1:8">
      <c r="A50" s="202" t="s">
        <v>1741</v>
      </c>
      <c r="B50" s="200">
        <f t="shared" si="6"/>
        <v>1269</v>
      </c>
      <c r="C50" s="200"/>
      <c r="D50" s="200">
        <v>50</v>
      </c>
      <c r="E50" s="200">
        <v>1219</v>
      </c>
      <c r="F50" s="200"/>
      <c r="G50" s="213"/>
      <c r="H50" s="213"/>
    </row>
    <row r="51" s="186" customFormat="true" ht="18.4" customHeight="true" spans="1:8">
      <c r="A51" s="202" t="s">
        <v>1752</v>
      </c>
      <c r="B51" s="200"/>
      <c r="C51" s="200"/>
      <c r="D51" s="200"/>
      <c r="E51" s="200">
        <v>300</v>
      </c>
      <c r="F51" s="200"/>
      <c r="G51" s="213"/>
      <c r="H51" s="213"/>
    </row>
    <row r="52" s="186" customFormat="true" ht="18.4" customHeight="true" spans="1:8">
      <c r="A52" s="201" t="s">
        <v>192</v>
      </c>
      <c r="B52" s="200">
        <f>C52+D52+E52+F52+G52+H52</f>
        <v>6086</v>
      </c>
      <c r="C52" s="200">
        <v>6086</v>
      </c>
      <c r="D52" s="200"/>
      <c r="E52" s="200"/>
      <c r="F52" s="200"/>
      <c r="G52" s="213"/>
      <c r="H52" s="213"/>
    </row>
    <row r="53" s="186" customFormat="true" ht="18.4" customHeight="true" spans="1:8">
      <c r="A53" s="201" t="s">
        <v>1769</v>
      </c>
      <c r="B53" s="200">
        <f>C53+D53+E53+F53+G53+H53</f>
        <v>0</v>
      </c>
      <c r="C53" s="200"/>
      <c r="D53" s="200"/>
      <c r="E53" s="200"/>
      <c r="F53" s="200"/>
      <c r="G53" s="213"/>
      <c r="H53" s="213"/>
    </row>
    <row r="54" s="186" customFormat="true" ht="18.4" customHeight="true" spans="1:8">
      <c r="A54" s="204" t="s">
        <v>1785</v>
      </c>
      <c r="B54" s="200">
        <f>C54+D54+E54+F54+G54+H54</f>
        <v>0</v>
      </c>
      <c r="C54" s="200"/>
      <c r="D54" s="200"/>
      <c r="E54" s="200"/>
      <c r="F54" s="200"/>
      <c r="G54" s="213"/>
      <c r="H54" s="213"/>
    </row>
    <row r="55" s="186" customFormat="true" ht="20.1" customHeight="true" spans="1:8">
      <c r="A55" s="204"/>
      <c r="B55" s="200">
        <f>C55+D55+E55+F55+G55+H55</f>
        <v>0</v>
      </c>
      <c r="C55" s="200"/>
      <c r="D55" s="200"/>
      <c r="E55" s="200"/>
      <c r="F55" s="200"/>
      <c r="G55" s="213"/>
      <c r="H55" s="213"/>
    </row>
    <row r="56" s="186" customFormat="true" ht="20.1" customHeight="true" spans="1:8">
      <c r="A56" s="204"/>
      <c r="B56" s="200">
        <f>C56+D56+E56+F56+G56+H56</f>
        <v>0</v>
      </c>
      <c r="C56" s="200"/>
      <c r="D56" s="200"/>
      <c r="E56" s="200"/>
      <c r="F56" s="200"/>
      <c r="G56" s="213"/>
      <c r="H56" s="213"/>
    </row>
    <row r="57" s="186" customFormat="true" ht="20.1" customHeight="true" spans="1:8">
      <c r="A57" s="205" t="s">
        <v>166</v>
      </c>
      <c r="B57" s="200">
        <f>B6+B11+B15+B18+B30+B36+B45+B47+B52+B53+B54</f>
        <v>74696</v>
      </c>
      <c r="C57" s="200">
        <f>C6+C11+C15+C18+C30+C36+C45+C47+C52+C53+C54</f>
        <v>56229</v>
      </c>
      <c r="D57" s="200">
        <f>D6+D11+D15+D18+D30+D36+D45+D47+D52+D53+D54</f>
        <v>836</v>
      </c>
      <c r="E57" s="200">
        <f>E6+E11+E15+E18+E30+E36+E45+E47+E52+E53+E54</f>
        <v>17631</v>
      </c>
      <c r="F57" s="200">
        <f t="shared" ref="D57:H57" si="11">F6+F11+F15+F18+F30+F36+F45+F47+F52+F53+F54</f>
        <v>0</v>
      </c>
      <c r="G57" s="213">
        <f t="shared" si="11"/>
        <v>0</v>
      </c>
      <c r="H57" s="213">
        <f t="shared" si="11"/>
        <v>0</v>
      </c>
    </row>
    <row r="58" s="186" customFormat="true" ht="20.1" customHeight="true" spans="2:8">
      <c r="B58" s="189"/>
      <c r="C58" s="189"/>
      <c r="D58" s="189"/>
      <c r="E58" s="189"/>
      <c r="F58" s="189"/>
      <c r="G58" s="190"/>
      <c r="H58" s="190"/>
    </row>
  </sheetData>
  <mergeCells count="9">
    <mergeCell ref="A2:H2"/>
    <mergeCell ref="A4:A5"/>
    <mergeCell ref="B4:B5"/>
    <mergeCell ref="C4:C5"/>
    <mergeCell ref="D4:D5"/>
    <mergeCell ref="E4:E5"/>
    <mergeCell ref="F4:F5"/>
    <mergeCell ref="G4:G5"/>
    <mergeCell ref="H4:H5"/>
  </mergeCells>
  <printOptions horizontalCentered="true"/>
  <pageMargins left="0.47" right="0.47" top="0.59" bottom="0.47" header="0.31" footer="0.31"/>
  <pageSetup paperSize="9" scale="8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showGridLines="0" zoomScale="130" zoomScaleNormal="130" workbookViewId="0">
      <selection activeCell="A2" sqref="A2:I2"/>
    </sheetView>
  </sheetViews>
  <sheetFormatPr defaultColWidth="8" defaultRowHeight="13.5"/>
  <cols>
    <col min="1" max="1" width="15.375" style="1" customWidth="true"/>
    <col min="2" max="2" width="26.5" style="1" customWidth="true"/>
    <col min="3" max="5" width="11.125" style="167" customWidth="true"/>
    <col min="6" max="8" width="8" style="167" customWidth="true"/>
    <col min="9" max="9" width="8" style="1" customWidth="true"/>
    <col min="10" max="16384" width="8" style="1"/>
  </cols>
  <sheetData>
    <row r="1" s="1" customFormat="true" spans="1:8">
      <c r="A1" s="2" t="s">
        <v>1819</v>
      </c>
      <c r="C1" s="167"/>
      <c r="D1" s="167"/>
      <c r="E1" s="167"/>
      <c r="F1" s="167"/>
      <c r="G1" s="167"/>
      <c r="H1" s="167"/>
    </row>
    <row r="2" s="1" customFormat="true" ht="32.25" customHeight="true" spans="1:9">
      <c r="A2" s="168" t="s">
        <v>1820</v>
      </c>
      <c r="B2" s="168"/>
      <c r="C2" s="169"/>
      <c r="D2" s="169"/>
      <c r="E2" s="169"/>
      <c r="F2" s="169"/>
      <c r="G2" s="169"/>
      <c r="H2" s="169"/>
      <c r="I2" s="168"/>
    </row>
    <row r="3" s="1" customFormat="true" ht="24.75" customHeight="true" spans="1:9">
      <c r="A3" s="170" t="s">
        <v>1379</v>
      </c>
      <c r="B3" s="171"/>
      <c r="C3" s="172"/>
      <c r="D3" s="172"/>
      <c r="E3" s="172"/>
      <c r="F3" s="172"/>
      <c r="G3" s="172"/>
      <c r="H3" s="172"/>
      <c r="I3" s="182"/>
    </row>
    <row r="4" s="1" customFormat="true" ht="14.25" customHeight="true" spans="1:9">
      <c r="A4" s="173" t="s">
        <v>1380</v>
      </c>
      <c r="B4" s="173" t="s">
        <v>292</v>
      </c>
      <c r="C4" s="174" t="s">
        <v>1335</v>
      </c>
      <c r="D4" s="174" t="s">
        <v>1821</v>
      </c>
      <c r="E4" s="174"/>
      <c r="F4" s="174"/>
      <c r="G4" s="174" t="s">
        <v>1822</v>
      </c>
      <c r="H4" s="174"/>
      <c r="I4" s="173"/>
    </row>
    <row r="5" s="1" customFormat="true" ht="14.25" customHeight="true" spans="1:9">
      <c r="A5" s="175"/>
      <c r="B5" s="175"/>
      <c r="C5" s="174"/>
      <c r="D5" s="174" t="s">
        <v>1554</v>
      </c>
      <c r="E5" s="174" t="s">
        <v>1381</v>
      </c>
      <c r="F5" s="174" t="s">
        <v>1383</v>
      </c>
      <c r="G5" s="174" t="s">
        <v>1554</v>
      </c>
      <c r="H5" s="174" t="s">
        <v>1381</v>
      </c>
      <c r="I5" s="173" t="s">
        <v>1383</v>
      </c>
    </row>
    <row r="6" s="1" customFormat="true" ht="20.25" customHeight="true" spans="1:9">
      <c r="A6" s="175"/>
      <c r="B6" s="175"/>
      <c r="C6" s="174"/>
      <c r="D6" s="174"/>
      <c r="E6" s="174"/>
      <c r="F6" s="174"/>
      <c r="G6" s="174"/>
      <c r="H6" s="174"/>
      <c r="I6" s="173"/>
    </row>
    <row r="7" s="1" customFormat="true" ht="20.25" customHeight="true" spans="1:9">
      <c r="A7" s="175"/>
      <c r="B7" s="175"/>
      <c r="C7" s="174"/>
      <c r="D7" s="176"/>
      <c r="E7" s="181"/>
      <c r="F7" s="181"/>
      <c r="G7" s="176"/>
      <c r="H7" s="181"/>
      <c r="I7" s="183"/>
    </row>
    <row r="8" s="1" customFormat="true" ht="29" customHeight="true" spans="1:9">
      <c r="A8" s="177"/>
      <c r="B8" s="177" t="s">
        <v>1335</v>
      </c>
      <c r="C8" s="178">
        <f t="shared" ref="C8:F8" si="0">C9+C13+C17+C19+C21+C26+C28+C30+C24</f>
        <v>74696</v>
      </c>
      <c r="D8" s="178">
        <f t="shared" si="0"/>
        <v>74696</v>
      </c>
      <c r="E8" s="178">
        <f t="shared" si="0"/>
        <v>73860</v>
      </c>
      <c r="F8" s="178">
        <f t="shared" si="0"/>
        <v>836</v>
      </c>
      <c r="G8" s="178"/>
      <c r="H8" s="178"/>
      <c r="I8" s="184"/>
    </row>
    <row r="9" s="1" customFormat="true" ht="29" customHeight="true" spans="1:9">
      <c r="A9" s="177" t="s">
        <v>1823</v>
      </c>
      <c r="B9" s="177" t="s">
        <v>1824</v>
      </c>
      <c r="C9" s="178">
        <f>C10+C11+C12</f>
        <v>614</v>
      </c>
      <c r="D9" s="178">
        <f>D10+D11+D12</f>
        <v>614</v>
      </c>
      <c r="E9" s="178">
        <f>E10+E11+E12</f>
        <v>614</v>
      </c>
      <c r="F9" s="178"/>
      <c r="G9" s="178"/>
      <c r="H9" s="178"/>
      <c r="I9" s="184"/>
    </row>
    <row r="10" s="1" customFormat="true" ht="29" customHeight="true" spans="1:9">
      <c r="A10" s="179" t="s">
        <v>1397</v>
      </c>
      <c r="B10" s="179" t="s">
        <v>1398</v>
      </c>
      <c r="C10" s="180">
        <f t="shared" ref="C10:C12" si="1">D10+G10</f>
        <v>405</v>
      </c>
      <c r="D10" s="180">
        <f t="shared" ref="D10:D12" si="2">E10+F10</f>
        <v>405</v>
      </c>
      <c r="E10" s="180">
        <v>405</v>
      </c>
      <c r="F10" s="180"/>
      <c r="G10" s="180"/>
      <c r="H10" s="180"/>
      <c r="I10" s="185"/>
    </row>
    <row r="11" s="1" customFormat="true" ht="29" customHeight="true" spans="1:9">
      <c r="A11" s="179" t="s">
        <v>1405</v>
      </c>
      <c r="B11" s="179" t="s">
        <v>1406</v>
      </c>
      <c r="C11" s="180">
        <f t="shared" si="1"/>
        <v>207</v>
      </c>
      <c r="D11" s="180">
        <f t="shared" si="2"/>
        <v>207</v>
      </c>
      <c r="E11" s="180">
        <v>207</v>
      </c>
      <c r="F11" s="180"/>
      <c r="G11" s="180"/>
      <c r="H11" s="180"/>
      <c r="I11" s="185"/>
    </row>
    <row r="12" s="1" customFormat="true" ht="29" customHeight="true" spans="1:9">
      <c r="A12" s="179" t="s">
        <v>1411</v>
      </c>
      <c r="B12" s="179" t="s">
        <v>1412</v>
      </c>
      <c r="C12" s="180">
        <f t="shared" si="1"/>
        <v>2</v>
      </c>
      <c r="D12" s="180">
        <f t="shared" si="2"/>
        <v>2</v>
      </c>
      <c r="E12" s="180">
        <v>2</v>
      </c>
      <c r="F12" s="180"/>
      <c r="G12" s="180"/>
      <c r="H12" s="180"/>
      <c r="I12" s="185"/>
    </row>
    <row r="13" s="1" customFormat="true" ht="29" customHeight="true" spans="1:9">
      <c r="A13" s="177" t="s">
        <v>1825</v>
      </c>
      <c r="B13" s="177" t="s">
        <v>1826</v>
      </c>
      <c r="C13" s="178">
        <f>C14+C15+C16</f>
        <v>7957</v>
      </c>
      <c r="D13" s="178">
        <f>D14+D15+D16</f>
        <v>7957</v>
      </c>
      <c r="E13" s="178">
        <f>E14+E15+E16</f>
        <v>7957</v>
      </c>
      <c r="F13" s="178"/>
      <c r="G13" s="178"/>
      <c r="H13" s="178"/>
      <c r="I13" s="184"/>
    </row>
    <row r="14" s="1" customFormat="true" ht="29" customHeight="true" spans="1:9">
      <c r="A14" s="179" t="s">
        <v>1419</v>
      </c>
      <c r="B14" s="179" t="s">
        <v>1420</v>
      </c>
      <c r="C14" s="180">
        <f t="shared" ref="C14:C16" si="3">D14+G14</f>
        <v>3500</v>
      </c>
      <c r="D14" s="180">
        <f t="shared" ref="D14:D16" si="4">E14+F14</f>
        <v>3500</v>
      </c>
      <c r="E14" s="180">
        <v>3500</v>
      </c>
      <c r="F14" s="180"/>
      <c r="G14" s="180"/>
      <c r="H14" s="180"/>
      <c r="I14" s="185"/>
    </row>
    <row r="15" s="1" customFormat="true" ht="29" customHeight="true" spans="1:9">
      <c r="A15" s="179" t="s">
        <v>1827</v>
      </c>
      <c r="B15" s="179" t="s">
        <v>1828</v>
      </c>
      <c r="C15" s="180">
        <f t="shared" si="3"/>
        <v>1200</v>
      </c>
      <c r="D15" s="180">
        <f t="shared" si="4"/>
        <v>1200</v>
      </c>
      <c r="E15" s="180">
        <v>1200</v>
      </c>
      <c r="F15" s="180"/>
      <c r="G15" s="180"/>
      <c r="H15" s="180"/>
      <c r="I15" s="185"/>
    </row>
    <row r="16" s="1" customFormat="true" ht="29" customHeight="true" spans="1:9">
      <c r="A16" s="179" t="s">
        <v>1425</v>
      </c>
      <c r="B16" s="179" t="s">
        <v>1426</v>
      </c>
      <c r="C16" s="180">
        <f t="shared" si="3"/>
        <v>3257</v>
      </c>
      <c r="D16" s="180">
        <f t="shared" si="4"/>
        <v>3257</v>
      </c>
      <c r="E16" s="180">
        <f>1770+283+1204</f>
        <v>3257</v>
      </c>
      <c r="F16" s="180"/>
      <c r="G16" s="180"/>
      <c r="H16" s="180"/>
      <c r="I16" s="185"/>
    </row>
    <row r="17" s="1" customFormat="true" ht="29" customHeight="true" spans="1:9">
      <c r="A17" s="177" t="s">
        <v>1829</v>
      </c>
      <c r="B17" s="177" t="s">
        <v>1830</v>
      </c>
      <c r="C17" s="178">
        <f>C18</f>
        <v>4801</v>
      </c>
      <c r="D17" s="178">
        <f>D18</f>
        <v>4801</v>
      </c>
      <c r="E17" s="178">
        <f>E18</f>
        <v>4801</v>
      </c>
      <c r="F17" s="178"/>
      <c r="G17" s="178"/>
      <c r="H17" s="178"/>
      <c r="I17" s="184"/>
    </row>
    <row r="18" s="1" customFormat="true" ht="29" customHeight="true" spans="1:9">
      <c r="A18" s="179" t="s">
        <v>1430</v>
      </c>
      <c r="B18" s="179" t="s">
        <v>1420</v>
      </c>
      <c r="C18" s="180">
        <f t="shared" ref="C18:C23" si="5">D18+G18</f>
        <v>4801</v>
      </c>
      <c r="D18" s="180">
        <f t="shared" ref="D18:D23" si="6">E18+F18</f>
        <v>4801</v>
      </c>
      <c r="E18" s="180">
        <v>4801</v>
      </c>
      <c r="F18" s="180"/>
      <c r="G18" s="180"/>
      <c r="H18" s="180"/>
      <c r="I18" s="185"/>
    </row>
    <row r="19" s="1" customFormat="true" ht="29" customHeight="true" spans="1:9">
      <c r="A19" s="177" t="s">
        <v>1831</v>
      </c>
      <c r="B19" s="177" t="s">
        <v>1832</v>
      </c>
      <c r="C19" s="178">
        <f>C20</f>
        <v>5</v>
      </c>
      <c r="D19" s="178">
        <f>D20</f>
        <v>5</v>
      </c>
      <c r="E19" s="178">
        <f>E20</f>
        <v>5</v>
      </c>
      <c r="F19" s="178"/>
      <c r="G19" s="178"/>
      <c r="H19" s="178"/>
      <c r="I19" s="184"/>
    </row>
    <row r="20" s="1" customFormat="true" ht="29" customHeight="true" spans="1:9">
      <c r="A20" s="179" t="s">
        <v>1440</v>
      </c>
      <c r="B20" s="179" t="s">
        <v>1441</v>
      </c>
      <c r="C20" s="180">
        <f t="shared" si="5"/>
        <v>5</v>
      </c>
      <c r="D20" s="180">
        <f t="shared" si="6"/>
        <v>5</v>
      </c>
      <c r="E20" s="180">
        <v>5</v>
      </c>
      <c r="F20" s="180"/>
      <c r="G20" s="180"/>
      <c r="H20" s="180"/>
      <c r="I20" s="185"/>
    </row>
    <row r="21" s="1" customFormat="true" ht="29" customHeight="true" spans="1:9">
      <c r="A21" s="177" t="s">
        <v>1833</v>
      </c>
      <c r="B21" s="177" t="s">
        <v>1834</v>
      </c>
      <c r="C21" s="178">
        <f>C22+C23</f>
        <v>8679</v>
      </c>
      <c r="D21" s="178">
        <f>D22+D23</f>
        <v>8679</v>
      </c>
      <c r="E21" s="178">
        <f>E22+E23</f>
        <v>8679</v>
      </c>
      <c r="F21" s="178"/>
      <c r="G21" s="178"/>
      <c r="H21" s="178"/>
      <c r="I21" s="184"/>
    </row>
    <row r="22" s="1" customFormat="true" ht="28" customHeight="true" spans="1:9">
      <c r="A22" s="179" t="s">
        <v>1450</v>
      </c>
      <c r="B22" s="179" t="s">
        <v>1451</v>
      </c>
      <c r="C22" s="180">
        <f t="shared" si="5"/>
        <v>5328</v>
      </c>
      <c r="D22" s="180">
        <f t="shared" si="6"/>
        <v>5328</v>
      </c>
      <c r="E22" s="180">
        <v>5328</v>
      </c>
      <c r="F22" s="180"/>
      <c r="G22" s="180"/>
      <c r="H22" s="180"/>
      <c r="I22" s="185"/>
    </row>
    <row r="23" s="1" customFormat="true" ht="28" customHeight="true" spans="1:9">
      <c r="A23" s="179" t="s">
        <v>1452</v>
      </c>
      <c r="B23" s="179" t="s">
        <v>1453</v>
      </c>
      <c r="C23" s="180">
        <f t="shared" si="5"/>
        <v>3351</v>
      </c>
      <c r="D23" s="180">
        <f t="shared" si="6"/>
        <v>3351</v>
      </c>
      <c r="E23" s="180">
        <v>3351</v>
      </c>
      <c r="F23" s="180"/>
      <c r="G23" s="180"/>
      <c r="H23" s="180"/>
      <c r="I23" s="185"/>
    </row>
    <row r="24" s="1" customFormat="true" ht="28" customHeight="true" spans="1:9">
      <c r="A24" s="177" t="s">
        <v>1835</v>
      </c>
      <c r="B24" s="177" t="s">
        <v>1836</v>
      </c>
      <c r="C24" s="178">
        <f t="shared" ref="C24:C28" si="7">C25</f>
        <v>876</v>
      </c>
      <c r="D24" s="178">
        <f t="shared" ref="D24:D28" si="8">D25</f>
        <v>876</v>
      </c>
      <c r="E24" s="178">
        <f t="shared" ref="E24:E28" si="9">E25</f>
        <v>876</v>
      </c>
      <c r="F24" s="178"/>
      <c r="G24" s="178"/>
      <c r="H24" s="178"/>
      <c r="I24" s="184"/>
    </row>
    <row r="25" s="1" customFormat="true" ht="28" customHeight="true" spans="1:9">
      <c r="A25" s="179" t="s">
        <v>1460</v>
      </c>
      <c r="B25" s="179" t="s">
        <v>1837</v>
      </c>
      <c r="C25" s="180">
        <f t="shared" ref="C25:C29" si="10">D25+G25</f>
        <v>876</v>
      </c>
      <c r="D25" s="180">
        <f>E25</f>
        <v>876</v>
      </c>
      <c r="E25" s="180">
        <v>876</v>
      </c>
      <c r="F25" s="180"/>
      <c r="G25" s="180"/>
      <c r="H25" s="180"/>
      <c r="I25" s="185"/>
    </row>
    <row r="26" s="1" customFormat="true" ht="28" customHeight="true" spans="1:9">
      <c r="A26" s="177" t="s">
        <v>1838</v>
      </c>
      <c r="B26" s="177" t="s">
        <v>1839</v>
      </c>
      <c r="C26" s="178">
        <f t="shared" si="7"/>
        <v>6086</v>
      </c>
      <c r="D26" s="178">
        <f t="shared" si="8"/>
        <v>6086</v>
      </c>
      <c r="E26" s="178">
        <f t="shared" si="9"/>
        <v>6086</v>
      </c>
      <c r="F26" s="178"/>
      <c r="G26" s="178"/>
      <c r="H26" s="178"/>
      <c r="I26" s="184"/>
    </row>
    <row r="27" s="1" customFormat="true" ht="28" customHeight="true" spans="1:9">
      <c r="A27" s="179" t="s">
        <v>1468</v>
      </c>
      <c r="B27" s="179" t="s">
        <v>1469</v>
      </c>
      <c r="C27" s="180">
        <f t="shared" si="10"/>
        <v>6086</v>
      </c>
      <c r="D27" s="180">
        <f t="shared" ref="D27:D31" si="11">E27+F27</f>
        <v>6086</v>
      </c>
      <c r="E27" s="180">
        <v>6086</v>
      </c>
      <c r="F27" s="180"/>
      <c r="G27" s="180"/>
      <c r="H27" s="180"/>
      <c r="I27" s="185"/>
    </row>
    <row r="28" s="1" customFormat="true" ht="28" customHeight="true" spans="1:9">
      <c r="A28" s="177" t="s">
        <v>1840</v>
      </c>
      <c r="B28" s="177" t="s">
        <v>1841</v>
      </c>
      <c r="C28" s="178">
        <f t="shared" si="7"/>
        <v>0</v>
      </c>
      <c r="D28" s="178">
        <f t="shared" si="8"/>
        <v>0</v>
      </c>
      <c r="E28" s="178">
        <f t="shared" si="9"/>
        <v>0</v>
      </c>
      <c r="F28" s="178"/>
      <c r="G28" s="178"/>
      <c r="H28" s="178"/>
      <c r="I28" s="184"/>
    </row>
    <row r="29" s="1" customFormat="true" ht="28" customHeight="true" spans="1:9">
      <c r="A29" s="179" t="s">
        <v>1842</v>
      </c>
      <c r="B29" s="179" t="s">
        <v>1843</v>
      </c>
      <c r="C29" s="180">
        <f t="shared" si="10"/>
        <v>0</v>
      </c>
      <c r="D29" s="180">
        <f t="shared" si="11"/>
        <v>0</v>
      </c>
      <c r="E29" s="180"/>
      <c r="F29" s="180"/>
      <c r="G29" s="180"/>
      <c r="H29" s="180"/>
      <c r="I29" s="185"/>
    </row>
    <row r="30" s="1" customFormat="true" ht="28" customHeight="true" spans="1:9">
      <c r="A30" s="177" t="s">
        <v>1844</v>
      </c>
      <c r="B30" s="177" t="s">
        <v>1296</v>
      </c>
      <c r="C30" s="178">
        <f t="shared" ref="C30:F30" si="12">C31</f>
        <v>45678</v>
      </c>
      <c r="D30" s="178">
        <f t="shared" si="12"/>
        <v>45678</v>
      </c>
      <c r="E30" s="178">
        <f t="shared" si="12"/>
        <v>44842</v>
      </c>
      <c r="F30" s="178">
        <f t="shared" si="12"/>
        <v>836</v>
      </c>
      <c r="G30" s="178"/>
      <c r="H30" s="178"/>
      <c r="I30" s="184"/>
    </row>
    <row r="31" s="1" customFormat="true" ht="28" customHeight="true" spans="1:9">
      <c r="A31" s="179" t="s">
        <v>1477</v>
      </c>
      <c r="B31" s="179" t="s">
        <v>1478</v>
      </c>
      <c r="C31" s="180">
        <f>D31+G31</f>
        <v>45678</v>
      </c>
      <c r="D31" s="180">
        <f t="shared" si="11"/>
        <v>45678</v>
      </c>
      <c r="E31" s="180">
        <f>43442+14656-4801-3500-5328-2351-12871+13595+2000</f>
        <v>44842</v>
      </c>
      <c r="F31" s="180">
        <v>836</v>
      </c>
      <c r="G31" s="180"/>
      <c r="H31" s="180"/>
      <c r="I31" s="185"/>
    </row>
  </sheetData>
  <mergeCells count="13">
    <mergeCell ref="A2:I2"/>
    <mergeCell ref="A3:I3"/>
    <mergeCell ref="D4:F4"/>
    <mergeCell ref="G4:I4"/>
    <mergeCell ref="A4:A7"/>
    <mergeCell ref="B4:B7"/>
    <mergeCell ref="C4:C7"/>
    <mergeCell ref="D5:D7"/>
    <mergeCell ref="E5:E7"/>
    <mergeCell ref="F5:F7"/>
    <mergeCell ref="G5:G7"/>
    <mergeCell ref="H5:H7"/>
    <mergeCell ref="I5:I7"/>
  </mergeCells>
  <pageMargins left="0.75" right="0.75" top="1" bottom="1" header="0.5" footer="0.5"/>
  <pageSetup paperSize="1" orientation="portrait" horizontalDpi="300" verticalDpi="3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6"/>
  <sheetViews>
    <sheetView showGridLines="0" showZeros="0" zoomScale="130" zoomScaleNormal="130" workbookViewId="0">
      <selection activeCell="D22" sqref="D22"/>
    </sheetView>
  </sheetViews>
  <sheetFormatPr defaultColWidth="9" defaultRowHeight="14.25"/>
  <cols>
    <col min="1" max="1" width="32.8" style="128" customWidth="true"/>
    <col min="2" max="2" width="17.5" style="128" customWidth="true"/>
    <col min="3" max="3" width="35.8333333333333" style="128" customWidth="true"/>
    <col min="4" max="4" width="17.3333333333333" style="128" customWidth="true"/>
    <col min="5" max="242" width="9" style="128" customWidth="true"/>
    <col min="243" max="254" width="9" style="159" customWidth="true"/>
    <col min="255" max="16384" width="9" style="125"/>
  </cols>
  <sheetData>
    <row r="1" s="125" customFormat="true" ht="25" customHeight="true" spans="1:254">
      <c r="A1" s="94" t="s">
        <v>1845</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c r="FA1" s="128"/>
      <c r="FB1" s="128"/>
      <c r="FC1" s="128"/>
      <c r="FD1" s="128"/>
      <c r="FE1" s="128"/>
      <c r="FF1" s="128"/>
      <c r="FG1" s="128"/>
      <c r="FH1" s="128"/>
      <c r="FI1" s="128"/>
      <c r="FJ1" s="128"/>
      <c r="FK1" s="128"/>
      <c r="FL1" s="128"/>
      <c r="FM1" s="128"/>
      <c r="FN1" s="128"/>
      <c r="FO1" s="128"/>
      <c r="FP1" s="128"/>
      <c r="FQ1" s="128"/>
      <c r="FR1" s="128"/>
      <c r="FS1" s="128"/>
      <c r="FT1" s="128"/>
      <c r="FU1" s="128"/>
      <c r="FV1" s="128"/>
      <c r="FW1" s="128"/>
      <c r="FX1" s="128"/>
      <c r="FY1" s="128"/>
      <c r="FZ1" s="128"/>
      <c r="GA1" s="128"/>
      <c r="GB1" s="128"/>
      <c r="GC1" s="128"/>
      <c r="GD1" s="128"/>
      <c r="GE1" s="128"/>
      <c r="GF1" s="128"/>
      <c r="GG1" s="128"/>
      <c r="GH1" s="128"/>
      <c r="GI1" s="128"/>
      <c r="GJ1" s="128"/>
      <c r="GK1" s="128"/>
      <c r="GL1" s="128"/>
      <c r="GM1" s="128"/>
      <c r="GN1" s="128"/>
      <c r="GO1" s="128"/>
      <c r="GP1" s="128"/>
      <c r="GQ1" s="128"/>
      <c r="GR1" s="128"/>
      <c r="GS1" s="128"/>
      <c r="GT1" s="128"/>
      <c r="GU1" s="128"/>
      <c r="GV1" s="128"/>
      <c r="GW1" s="128"/>
      <c r="GX1" s="128"/>
      <c r="GY1" s="128"/>
      <c r="GZ1" s="128"/>
      <c r="HA1" s="128"/>
      <c r="HB1" s="128"/>
      <c r="HC1" s="128"/>
      <c r="HD1" s="128"/>
      <c r="HE1" s="128"/>
      <c r="HF1" s="128"/>
      <c r="HG1" s="128"/>
      <c r="HH1" s="128"/>
      <c r="HI1" s="128"/>
      <c r="HJ1" s="128"/>
      <c r="HK1" s="128"/>
      <c r="HL1" s="128"/>
      <c r="HM1" s="128"/>
      <c r="HN1" s="128"/>
      <c r="HO1" s="128"/>
      <c r="HP1" s="128"/>
      <c r="HQ1" s="128"/>
      <c r="HR1" s="128"/>
      <c r="HS1" s="128"/>
      <c r="HT1" s="128"/>
      <c r="HU1" s="128"/>
      <c r="HV1" s="128"/>
      <c r="HW1" s="128"/>
      <c r="HX1" s="128"/>
      <c r="HY1" s="128"/>
      <c r="HZ1" s="128"/>
      <c r="IA1" s="128"/>
      <c r="IB1" s="128"/>
      <c r="IC1" s="128"/>
      <c r="ID1" s="128"/>
      <c r="IE1" s="128"/>
      <c r="IF1" s="128"/>
      <c r="IG1" s="128"/>
      <c r="IH1" s="128"/>
      <c r="II1" s="159"/>
      <c r="IJ1" s="159"/>
      <c r="IK1" s="159"/>
      <c r="IL1" s="159"/>
      <c r="IM1" s="159"/>
      <c r="IN1" s="159"/>
      <c r="IO1" s="159"/>
      <c r="IP1" s="159"/>
      <c r="IQ1" s="159"/>
      <c r="IR1" s="159"/>
      <c r="IS1" s="159"/>
      <c r="IT1" s="159"/>
    </row>
    <row r="2" s="125" customFormat="true" ht="30" customHeight="true" spans="1:254">
      <c r="A2" s="160" t="s">
        <v>1846</v>
      </c>
      <c r="B2" s="160"/>
      <c r="C2" s="160"/>
      <c r="D2" s="160"/>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c r="ID2" s="128"/>
      <c r="IE2" s="128"/>
      <c r="IF2" s="128"/>
      <c r="IG2" s="128"/>
      <c r="IH2" s="128"/>
      <c r="II2" s="159"/>
      <c r="IJ2" s="159"/>
      <c r="IK2" s="159"/>
      <c r="IL2" s="159"/>
      <c r="IM2" s="159"/>
      <c r="IN2" s="159"/>
      <c r="IO2" s="159"/>
      <c r="IP2" s="159"/>
      <c r="IQ2" s="159"/>
      <c r="IR2" s="159"/>
      <c r="IS2" s="159"/>
      <c r="IT2" s="159"/>
    </row>
    <row r="3" s="125" customFormat="true" ht="32.1" customHeight="true" spans="1:254">
      <c r="A3" s="128"/>
      <c r="B3" s="128"/>
      <c r="C3" s="128"/>
      <c r="D3" s="128" t="s">
        <v>65</v>
      </c>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c r="FA3" s="128"/>
      <c r="FB3" s="128"/>
      <c r="FC3" s="128"/>
      <c r="FD3" s="128"/>
      <c r="FE3" s="128"/>
      <c r="FF3" s="128"/>
      <c r="FG3" s="128"/>
      <c r="FH3" s="128"/>
      <c r="FI3" s="128"/>
      <c r="FJ3" s="128"/>
      <c r="FK3" s="128"/>
      <c r="FL3" s="128"/>
      <c r="FM3" s="128"/>
      <c r="FN3" s="128"/>
      <c r="FO3" s="128"/>
      <c r="FP3" s="128"/>
      <c r="FQ3" s="128"/>
      <c r="FR3" s="128"/>
      <c r="FS3" s="128"/>
      <c r="FT3" s="128"/>
      <c r="FU3" s="128"/>
      <c r="FV3" s="128"/>
      <c r="FW3" s="128"/>
      <c r="FX3" s="128"/>
      <c r="FY3" s="128"/>
      <c r="FZ3" s="128"/>
      <c r="GA3" s="128"/>
      <c r="GB3" s="128"/>
      <c r="GC3" s="128"/>
      <c r="GD3" s="128"/>
      <c r="GE3" s="128"/>
      <c r="GF3" s="128"/>
      <c r="GG3" s="128"/>
      <c r="GH3" s="128"/>
      <c r="GI3" s="128"/>
      <c r="GJ3" s="128"/>
      <c r="GK3" s="128"/>
      <c r="GL3" s="128"/>
      <c r="GM3" s="128"/>
      <c r="GN3" s="128"/>
      <c r="GO3" s="128"/>
      <c r="GP3" s="128"/>
      <c r="GQ3" s="128"/>
      <c r="GR3" s="128"/>
      <c r="GS3" s="128"/>
      <c r="GT3" s="128"/>
      <c r="GU3" s="128"/>
      <c r="GV3" s="128"/>
      <c r="GW3" s="128"/>
      <c r="GX3" s="128"/>
      <c r="GY3" s="128"/>
      <c r="GZ3" s="128"/>
      <c r="HA3" s="128"/>
      <c r="HB3" s="128"/>
      <c r="HC3" s="128"/>
      <c r="HD3" s="128"/>
      <c r="HE3" s="128"/>
      <c r="HF3" s="128"/>
      <c r="HG3" s="128"/>
      <c r="HH3" s="128"/>
      <c r="HI3" s="128"/>
      <c r="HJ3" s="128"/>
      <c r="HK3" s="128"/>
      <c r="HL3" s="128"/>
      <c r="HM3" s="128"/>
      <c r="HN3" s="128"/>
      <c r="HO3" s="128"/>
      <c r="HP3" s="128"/>
      <c r="HQ3" s="128"/>
      <c r="HR3" s="128"/>
      <c r="HS3" s="128"/>
      <c r="HT3" s="128"/>
      <c r="HU3" s="128"/>
      <c r="HV3" s="128"/>
      <c r="HW3" s="128"/>
      <c r="HX3" s="128"/>
      <c r="HY3" s="128"/>
      <c r="HZ3" s="128"/>
      <c r="IA3" s="128"/>
      <c r="IB3" s="128"/>
      <c r="IC3" s="128"/>
      <c r="ID3" s="128"/>
      <c r="IE3" s="128"/>
      <c r="IF3" s="128"/>
      <c r="IG3" s="128"/>
      <c r="IH3" s="128"/>
      <c r="II3" s="159"/>
      <c r="IJ3" s="159"/>
      <c r="IK3" s="159"/>
      <c r="IL3" s="159"/>
      <c r="IM3" s="159"/>
      <c r="IN3" s="159"/>
      <c r="IO3" s="159"/>
      <c r="IP3" s="159"/>
      <c r="IQ3" s="159"/>
      <c r="IR3" s="159"/>
      <c r="IS3" s="159"/>
      <c r="IT3" s="159"/>
    </row>
    <row r="4" s="125" customFormat="true" ht="29.1" customHeight="true" spans="1:254">
      <c r="A4" s="161" t="s">
        <v>212</v>
      </c>
      <c r="B4" s="161"/>
      <c r="C4" s="161" t="s">
        <v>213</v>
      </c>
      <c r="D4" s="161"/>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c r="DO4" s="128"/>
      <c r="DP4" s="128"/>
      <c r="DQ4" s="128"/>
      <c r="DR4" s="128"/>
      <c r="DS4" s="128"/>
      <c r="DT4" s="128"/>
      <c r="DU4" s="128"/>
      <c r="DV4" s="128"/>
      <c r="DW4" s="128"/>
      <c r="DX4" s="128"/>
      <c r="DY4" s="128"/>
      <c r="DZ4" s="128"/>
      <c r="EA4" s="128"/>
      <c r="EB4" s="128"/>
      <c r="EC4" s="128"/>
      <c r="ED4" s="128"/>
      <c r="EE4" s="128"/>
      <c r="EF4" s="128"/>
      <c r="EG4" s="128"/>
      <c r="EH4" s="128"/>
      <c r="EI4" s="128"/>
      <c r="EJ4" s="128"/>
      <c r="EK4" s="128"/>
      <c r="EL4" s="128"/>
      <c r="EM4" s="128"/>
      <c r="EN4" s="128"/>
      <c r="EO4" s="128"/>
      <c r="EP4" s="128"/>
      <c r="EQ4" s="128"/>
      <c r="ER4" s="128"/>
      <c r="ES4" s="128"/>
      <c r="ET4" s="128"/>
      <c r="EU4" s="128"/>
      <c r="EV4" s="128"/>
      <c r="EW4" s="128"/>
      <c r="EX4" s="128"/>
      <c r="EY4" s="128"/>
      <c r="EZ4" s="128"/>
      <c r="FA4" s="128"/>
      <c r="FB4" s="128"/>
      <c r="FC4" s="128"/>
      <c r="FD4" s="128"/>
      <c r="FE4" s="128"/>
      <c r="FF4" s="128"/>
      <c r="FG4" s="128"/>
      <c r="FH4" s="128"/>
      <c r="FI4" s="128"/>
      <c r="FJ4" s="128"/>
      <c r="FK4" s="128"/>
      <c r="FL4" s="128"/>
      <c r="FM4" s="128"/>
      <c r="FN4" s="128"/>
      <c r="FO4" s="128"/>
      <c r="FP4" s="128"/>
      <c r="FQ4" s="128"/>
      <c r="FR4" s="128"/>
      <c r="FS4" s="128"/>
      <c r="FT4" s="128"/>
      <c r="FU4" s="128"/>
      <c r="FV4" s="128"/>
      <c r="FW4" s="128"/>
      <c r="FX4" s="128"/>
      <c r="FY4" s="128"/>
      <c r="FZ4" s="128"/>
      <c r="GA4" s="128"/>
      <c r="GB4" s="128"/>
      <c r="GC4" s="128"/>
      <c r="GD4" s="128"/>
      <c r="GE4" s="128"/>
      <c r="GF4" s="128"/>
      <c r="GG4" s="128"/>
      <c r="GH4" s="128"/>
      <c r="GI4" s="128"/>
      <c r="GJ4" s="128"/>
      <c r="GK4" s="128"/>
      <c r="GL4" s="128"/>
      <c r="GM4" s="128"/>
      <c r="GN4" s="128"/>
      <c r="GO4" s="128"/>
      <c r="GP4" s="128"/>
      <c r="GQ4" s="128"/>
      <c r="GR4" s="128"/>
      <c r="GS4" s="128"/>
      <c r="GT4" s="128"/>
      <c r="GU4" s="128"/>
      <c r="GV4" s="128"/>
      <c r="GW4" s="128"/>
      <c r="GX4" s="128"/>
      <c r="GY4" s="128"/>
      <c r="GZ4" s="128"/>
      <c r="HA4" s="128"/>
      <c r="HB4" s="128"/>
      <c r="HC4" s="128"/>
      <c r="HD4" s="128"/>
      <c r="HE4" s="128"/>
      <c r="HF4" s="128"/>
      <c r="HG4" s="128"/>
      <c r="HH4" s="128"/>
      <c r="HI4" s="128"/>
      <c r="HJ4" s="128"/>
      <c r="HK4" s="128"/>
      <c r="HL4" s="128"/>
      <c r="HM4" s="128"/>
      <c r="HN4" s="128"/>
      <c r="HO4" s="128"/>
      <c r="HP4" s="128"/>
      <c r="HQ4" s="128"/>
      <c r="HR4" s="128"/>
      <c r="HS4" s="128"/>
      <c r="HT4" s="128"/>
      <c r="HU4" s="128"/>
      <c r="HV4" s="128"/>
      <c r="HW4" s="128"/>
      <c r="HX4" s="128"/>
      <c r="HY4" s="128"/>
      <c r="HZ4" s="128"/>
      <c r="IA4" s="128"/>
      <c r="IB4" s="128"/>
      <c r="IC4" s="128"/>
      <c r="ID4" s="128"/>
      <c r="IE4" s="128"/>
      <c r="IF4" s="128"/>
      <c r="IG4" s="128"/>
      <c r="IH4" s="128"/>
      <c r="II4" s="159"/>
      <c r="IJ4" s="159"/>
      <c r="IK4" s="159"/>
      <c r="IL4" s="159"/>
      <c r="IM4" s="159"/>
      <c r="IN4" s="159"/>
      <c r="IO4" s="159"/>
      <c r="IP4" s="159"/>
      <c r="IQ4" s="159"/>
      <c r="IR4" s="159"/>
      <c r="IS4" s="159"/>
      <c r="IT4" s="159"/>
    </row>
    <row r="5" s="125" customFormat="true" ht="29.1" customHeight="true" spans="1:254">
      <c r="A5" s="162" t="s">
        <v>214</v>
      </c>
      <c r="B5" s="162" t="s">
        <v>295</v>
      </c>
      <c r="C5" s="162" t="s">
        <v>214</v>
      </c>
      <c r="D5" s="162" t="s">
        <v>295</v>
      </c>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128"/>
      <c r="DL5" s="128"/>
      <c r="DM5" s="128"/>
      <c r="DN5" s="128"/>
      <c r="DO5" s="128"/>
      <c r="DP5" s="128"/>
      <c r="DQ5" s="128"/>
      <c r="DR5" s="128"/>
      <c r="DS5" s="128"/>
      <c r="DT5" s="128"/>
      <c r="DU5" s="128"/>
      <c r="DV5" s="128"/>
      <c r="DW5" s="128"/>
      <c r="DX5" s="128"/>
      <c r="DY5" s="128"/>
      <c r="DZ5" s="128"/>
      <c r="EA5" s="128"/>
      <c r="EB5" s="128"/>
      <c r="EC5" s="128"/>
      <c r="ED5" s="128"/>
      <c r="EE5" s="128"/>
      <c r="EF5" s="128"/>
      <c r="EG5" s="128"/>
      <c r="EH5" s="128"/>
      <c r="EI5" s="128"/>
      <c r="EJ5" s="128"/>
      <c r="EK5" s="128"/>
      <c r="EL5" s="128"/>
      <c r="EM5" s="128"/>
      <c r="EN5" s="128"/>
      <c r="EO5" s="128"/>
      <c r="EP5" s="128"/>
      <c r="EQ5" s="128"/>
      <c r="ER5" s="128"/>
      <c r="ES5" s="128"/>
      <c r="ET5" s="128"/>
      <c r="EU5" s="128"/>
      <c r="EV5" s="128"/>
      <c r="EW5" s="128"/>
      <c r="EX5" s="128"/>
      <c r="EY5" s="128"/>
      <c r="EZ5" s="128"/>
      <c r="FA5" s="128"/>
      <c r="FB5" s="128"/>
      <c r="FC5" s="128"/>
      <c r="FD5" s="128"/>
      <c r="FE5" s="128"/>
      <c r="FF5" s="128"/>
      <c r="FG5" s="128"/>
      <c r="FH5" s="128"/>
      <c r="FI5" s="128"/>
      <c r="FJ5" s="128"/>
      <c r="FK5" s="128"/>
      <c r="FL5" s="128"/>
      <c r="FM5" s="128"/>
      <c r="FN5" s="128"/>
      <c r="FO5" s="128"/>
      <c r="FP5" s="128"/>
      <c r="FQ5" s="128"/>
      <c r="FR5" s="128"/>
      <c r="FS5" s="128"/>
      <c r="FT5" s="128"/>
      <c r="FU5" s="128"/>
      <c r="FV5" s="128"/>
      <c r="FW5" s="128"/>
      <c r="FX5" s="128"/>
      <c r="FY5" s="128"/>
      <c r="FZ5" s="128"/>
      <c r="GA5" s="128"/>
      <c r="GB5" s="128"/>
      <c r="GC5" s="128"/>
      <c r="GD5" s="128"/>
      <c r="GE5" s="128"/>
      <c r="GF5" s="128"/>
      <c r="GG5" s="128"/>
      <c r="GH5" s="128"/>
      <c r="GI5" s="128"/>
      <c r="GJ5" s="128"/>
      <c r="GK5" s="128"/>
      <c r="GL5" s="128"/>
      <c r="GM5" s="128"/>
      <c r="GN5" s="128"/>
      <c r="GO5" s="128"/>
      <c r="GP5" s="128"/>
      <c r="GQ5" s="128"/>
      <c r="GR5" s="128"/>
      <c r="GS5" s="128"/>
      <c r="GT5" s="128"/>
      <c r="GU5" s="128"/>
      <c r="GV5" s="128"/>
      <c r="GW5" s="128"/>
      <c r="GX5" s="128"/>
      <c r="GY5" s="128"/>
      <c r="GZ5" s="128"/>
      <c r="HA5" s="128"/>
      <c r="HB5" s="128"/>
      <c r="HC5" s="128"/>
      <c r="HD5" s="128"/>
      <c r="HE5" s="128"/>
      <c r="HF5" s="128"/>
      <c r="HG5" s="128"/>
      <c r="HH5" s="128"/>
      <c r="HI5" s="128"/>
      <c r="HJ5" s="128"/>
      <c r="HK5" s="128"/>
      <c r="HL5" s="128"/>
      <c r="HM5" s="128"/>
      <c r="HN5" s="128"/>
      <c r="HO5" s="128"/>
      <c r="HP5" s="128"/>
      <c r="HQ5" s="128"/>
      <c r="HR5" s="128"/>
      <c r="HS5" s="128"/>
      <c r="HT5" s="128"/>
      <c r="HU5" s="128"/>
      <c r="HV5" s="128"/>
      <c r="HW5" s="128"/>
      <c r="HX5" s="128"/>
      <c r="HY5" s="128"/>
      <c r="HZ5" s="128"/>
      <c r="IA5" s="128"/>
      <c r="IB5" s="128"/>
      <c r="IC5" s="128"/>
      <c r="ID5" s="128"/>
      <c r="IE5" s="128"/>
      <c r="IF5" s="128"/>
      <c r="IG5" s="128"/>
      <c r="IH5" s="128"/>
      <c r="II5" s="159"/>
      <c r="IJ5" s="159"/>
      <c r="IK5" s="159"/>
      <c r="IL5" s="159"/>
      <c r="IM5" s="159"/>
      <c r="IN5" s="159"/>
      <c r="IO5" s="159"/>
      <c r="IP5" s="159"/>
      <c r="IQ5" s="159"/>
      <c r="IR5" s="159"/>
      <c r="IS5" s="159"/>
      <c r="IT5" s="159"/>
    </row>
    <row r="6" s="125" customFormat="true" ht="29.1" customHeight="true" spans="1:254">
      <c r="A6" s="163" t="s">
        <v>215</v>
      </c>
      <c r="B6" s="163">
        <v>349</v>
      </c>
      <c r="C6" s="163" t="s">
        <v>216</v>
      </c>
      <c r="D6" s="163">
        <v>6</v>
      </c>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row>
    <row r="7" s="125" customFormat="true" ht="29.1" customHeight="true" spans="1:254">
      <c r="A7" s="163" t="s">
        <v>217</v>
      </c>
      <c r="B7" s="163"/>
      <c r="C7" s="163" t="s">
        <v>218</v>
      </c>
      <c r="D7" s="163"/>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159"/>
      <c r="BC7" s="159"/>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59"/>
      <c r="CB7" s="159"/>
      <c r="CC7" s="159"/>
      <c r="CD7" s="159"/>
      <c r="CE7" s="159"/>
      <c r="CF7" s="159"/>
      <c r="CG7" s="159"/>
      <c r="CH7" s="159"/>
      <c r="CI7" s="159"/>
      <c r="CJ7" s="159"/>
      <c r="CK7" s="159"/>
      <c r="CL7" s="159"/>
      <c r="CM7" s="159"/>
      <c r="CN7" s="159"/>
      <c r="CO7" s="159"/>
      <c r="CP7" s="159"/>
      <c r="CQ7" s="159"/>
      <c r="CR7" s="159"/>
      <c r="CS7" s="159"/>
      <c r="CT7" s="159"/>
      <c r="CU7" s="159"/>
      <c r="CV7" s="159"/>
      <c r="CW7" s="159"/>
      <c r="CX7" s="159"/>
      <c r="CY7" s="159"/>
      <c r="CZ7" s="159"/>
      <c r="DA7" s="159"/>
      <c r="DB7" s="159"/>
      <c r="DC7" s="159"/>
      <c r="DD7" s="159"/>
      <c r="DE7" s="159"/>
      <c r="DF7" s="159"/>
      <c r="DG7" s="159"/>
      <c r="DH7" s="159"/>
      <c r="DI7" s="159"/>
      <c r="DJ7" s="159"/>
      <c r="DK7" s="159"/>
      <c r="DL7" s="159"/>
      <c r="DM7" s="159"/>
      <c r="DN7" s="159"/>
      <c r="DO7" s="159"/>
      <c r="DP7" s="159"/>
      <c r="DQ7" s="159"/>
      <c r="DR7" s="159"/>
      <c r="DS7" s="159"/>
      <c r="DT7" s="159"/>
      <c r="DU7" s="159"/>
      <c r="DV7" s="159"/>
      <c r="DW7" s="159"/>
      <c r="DX7" s="159"/>
      <c r="DY7" s="159"/>
      <c r="DZ7" s="159"/>
      <c r="EA7" s="159"/>
      <c r="EB7" s="159"/>
      <c r="EC7" s="159"/>
      <c r="ED7" s="159"/>
      <c r="EE7" s="159"/>
      <c r="EF7" s="159"/>
      <c r="EG7" s="159"/>
      <c r="EH7" s="159"/>
      <c r="EI7" s="159"/>
      <c r="EJ7" s="159"/>
      <c r="EK7" s="159"/>
      <c r="EL7" s="159"/>
      <c r="EM7" s="159"/>
      <c r="EN7" s="159"/>
      <c r="EO7" s="159"/>
      <c r="EP7" s="159"/>
      <c r="EQ7" s="159"/>
      <c r="ER7" s="159"/>
      <c r="ES7" s="159"/>
      <c r="ET7" s="159"/>
      <c r="EU7" s="159"/>
      <c r="EV7" s="159"/>
      <c r="EW7" s="159"/>
      <c r="EX7" s="159"/>
      <c r="EY7" s="159"/>
      <c r="EZ7" s="159"/>
      <c r="FA7" s="159"/>
      <c r="FB7" s="159"/>
      <c r="FC7" s="159"/>
      <c r="FD7" s="159"/>
      <c r="FE7" s="159"/>
      <c r="FF7" s="159"/>
      <c r="FG7" s="159"/>
      <c r="FH7" s="159"/>
      <c r="FI7" s="159"/>
      <c r="FJ7" s="159"/>
      <c r="FK7" s="159"/>
      <c r="FL7" s="159"/>
      <c r="FM7" s="159"/>
      <c r="FN7" s="159"/>
      <c r="FO7" s="159"/>
      <c r="FP7" s="159"/>
      <c r="FQ7" s="159"/>
      <c r="FR7" s="159"/>
      <c r="FS7" s="159"/>
      <c r="FT7" s="159"/>
      <c r="FU7" s="159"/>
      <c r="FV7" s="159"/>
      <c r="FW7" s="159"/>
      <c r="FX7" s="159"/>
      <c r="FY7" s="159"/>
      <c r="FZ7" s="159"/>
      <c r="GA7" s="159"/>
      <c r="GB7" s="159"/>
      <c r="GC7" s="159"/>
      <c r="GD7" s="159"/>
      <c r="GE7" s="159"/>
      <c r="GF7" s="159"/>
      <c r="GG7" s="159"/>
      <c r="GH7" s="159"/>
      <c r="GI7" s="159"/>
      <c r="GJ7" s="159"/>
      <c r="GK7" s="159"/>
      <c r="GL7" s="159"/>
      <c r="GM7" s="159"/>
      <c r="GN7" s="159"/>
      <c r="GO7" s="159"/>
      <c r="GP7" s="159"/>
      <c r="GQ7" s="159"/>
      <c r="GR7" s="159"/>
      <c r="GS7" s="159"/>
      <c r="GT7" s="159"/>
      <c r="GU7" s="159"/>
      <c r="GV7" s="159"/>
      <c r="GW7" s="159"/>
      <c r="GX7" s="159"/>
      <c r="GY7" s="159"/>
      <c r="GZ7" s="159"/>
      <c r="HA7" s="159"/>
      <c r="HB7" s="159"/>
      <c r="HC7" s="159"/>
      <c r="HD7" s="159"/>
      <c r="HE7" s="159"/>
      <c r="HF7" s="159"/>
      <c r="HG7" s="159"/>
      <c r="HH7" s="159"/>
      <c r="HI7" s="159"/>
      <c r="HJ7" s="159"/>
      <c r="HK7" s="159"/>
      <c r="HL7" s="159"/>
      <c r="HM7" s="159"/>
      <c r="HN7" s="159"/>
      <c r="HO7" s="159"/>
      <c r="HP7" s="159"/>
      <c r="HQ7" s="159"/>
      <c r="HR7" s="159"/>
      <c r="HS7" s="159"/>
      <c r="HT7" s="159"/>
      <c r="HU7" s="159"/>
      <c r="HV7" s="159"/>
      <c r="HW7" s="159"/>
      <c r="HX7" s="159"/>
      <c r="HY7" s="159"/>
      <c r="HZ7" s="159"/>
      <c r="IA7" s="159"/>
      <c r="IB7" s="159"/>
      <c r="IC7" s="159"/>
      <c r="ID7" s="159"/>
      <c r="IE7" s="159"/>
      <c r="IF7" s="159"/>
      <c r="IG7" s="159"/>
      <c r="IH7" s="159"/>
      <c r="II7" s="159"/>
      <c r="IJ7" s="159"/>
      <c r="IK7" s="159"/>
      <c r="IL7" s="159"/>
      <c r="IM7" s="159"/>
      <c r="IN7" s="159"/>
      <c r="IO7" s="159"/>
      <c r="IP7" s="159"/>
      <c r="IQ7" s="159"/>
      <c r="IR7" s="159"/>
      <c r="IS7" s="159"/>
      <c r="IT7" s="159"/>
    </row>
    <row r="8" s="125" customFormat="true" ht="29.1" customHeight="true" spans="1:254">
      <c r="A8" s="163" t="s">
        <v>219</v>
      </c>
      <c r="B8" s="163"/>
      <c r="C8" s="163" t="s">
        <v>220</v>
      </c>
      <c r="D8" s="16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c r="DE8" s="159"/>
      <c r="DF8" s="159"/>
      <c r="DG8" s="159"/>
      <c r="DH8" s="159"/>
      <c r="DI8" s="159"/>
      <c r="DJ8" s="159"/>
      <c r="DK8" s="159"/>
      <c r="DL8" s="159"/>
      <c r="DM8" s="159"/>
      <c r="DN8" s="159"/>
      <c r="DO8" s="159"/>
      <c r="DP8" s="159"/>
      <c r="DQ8" s="159"/>
      <c r="DR8" s="159"/>
      <c r="DS8" s="159"/>
      <c r="DT8" s="159"/>
      <c r="DU8" s="159"/>
      <c r="DV8" s="159"/>
      <c r="DW8" s="159"/>
      <c r="DX8" s="159"/>
      <c r="DY8" s="159"/>
      <c r="DZ8" s="159"/>
      <c r="EA8" s="159"/>
      <c r="EB8" s="159"/>
      <c r="EC8" s="159"/>
      <c r="ED8" s="159"/>
      <c r="EE8" s="159"/>
      <c r="EF8" s="159"/>
      <c r="EG8" s="159"/>
      <c r="EH8" s="159"/>
      <c r="EI8" s="159"/>
      <c r="EJ8" s="159"/>
      <c r="EK8" s="159"/>
      <c r="EL8" s="159"/>
      <c r="EM8" s="159"/>
      <c r="EN8" s="159"/>
      <c r="EO8" s="159"/>
      <c r="EP8" s="159"/>
      <c r="EQ8" s="159"/>
      <c r="ER8" s="159"/>
      <c r="ES8" s="159"/>
      <c r="ET8" s="159"/>
      <c r="EU8" s="159"/>
      <c r="EV8" s="159"/>
      <c r="EW8" s="159"/>
      <c r="EX8" s="159"/>
      <c r="EY8" s="159"/>
      <c r="EZ8" s="159"/>
      <c r="FA8" s="159"/>
      <c r="FB8" s="159"/>
      <c r="FC8" s="159"/>
      <c r="FD8" s="159"/>
      <c r="FE8" s="159"/>
      <c r="FF8" s="159"/>
      <c r="FG8" s="159"/>
      <c r="FH8" s="159"/>
      <c r="FI8" s="159"/>
      <c r="FJ8" s="159"/>
      <c r="FK8" s="159"/>
      <c r="FL8" s="159"/>
      <c r="FM8" s="159"/>
      <c r="FN8" s="159"/>
      <c r="FO8" s="159"/>
      <c r="FP8" s="159"/>
      <c r="FQ8" s="159"/>
      <c r="FR8" s="159"/>
      <c r="FS8" s="159"/>
      <c r="FT8" s="159"/>
      <c r="FU8" s="159"/>
      <c r="FV8" s="159"/>
      <c r="FW8" s="159"/>
      <c r="FX8" s="159"/>
      <c r="FY8" s="159"/>
      <c r="FZ8" s="159"/>
      <c r="GA8" s="159"/>
      <c r="GB8" s="159"/>
      <c r="GC8" s="159"/>
      <c r="GD8" s="159"/>
      <c r="GE8" s="159"/>
      <c r="GF8" s="159"/>
      <c r="GG8" s="159"/>
      <c r="GH8" s="159"/>
      <c r="GI8" s="159"/>
      <c r="GJ8" s="159"/>
      <c r="GK8" s="159"/>
      <c r="GL8" s="159"/>
      <c r="GM8" s="159"/>
      <c r="GN8" s="159"/>
      <c r="GO8" s="159"/>
      <c r="GP8" s="159"/>
      <c r="GQ8" s="159"/>
      <c r="GR8" s="159"/>
      <c r="GS8" s="159"/>
      <c r="GT8" s="159"/>
      <c r="GU8" s="159"/>
      <c r="GV8" s="159"/>
      <c r="GW8" s="159"/>
      <c r="GX8" s="159"/>
      <c r="GY8" s="159"/>
      <c r="GZ8" s="159"/>
      <c r="HA8" s="159"/>
      <c r="HB8" s="159"/>
      <c r="HC8" s="159"/>
      <c r="HD8" s="159"/>
      <c r="HE8" s="159"/>
      <c r="HF8" s="159"/>
      <c r="HG8" s="159"/>
      <c r="HH8" s="159"/>
      <c r="HI8" s="159"/>
      <c r="HJ8" s="159"/>
      <c r="HK8" s="159"/>
      <c r="HL8" s="159"/>
      <c r="HM8" s="159"/>
      <c r="HN8" s="159"/>
      <c r="HO8" s="159"/>
      <c r="HP8" s="159"/>
      <c r="HQ8" s="159"/>
      <c r="HR8" s="159"/>
      <c r="HS8" s="159"/>
      <c r="HT8" s="159"/>
      <c r="HU8" s="159"/>
      <c r="HV8" s="159"/>
      <c r="HW8" s="159"/>
      <c r="HX8" s="159"/>
      <c r="HY8" s="159"/>
      <c r="HZ8" s="159"/>
      <c r="IA8" s="159"/>
      <c r="IB8" s="159"/>
      <c r="IC8" s="159"/>
      <c r="ID8" s="159"/>
      <c r="IE8" s="159"/>
      <c r="IF8" s="159"/>
      <c r="IG8" s="159"/>
      <c r="IH8" s="159"/>
      <c r="II8" s="159"/>
      <c r="IJ8" s="159"/>
      <c r="IK8" s="159"/>
      <c r="IL8" s="159"/>
      <c r="IM8" s="159"/>
      <c r="IN8" s="159"/>
      <c r="IO8" s="159"/>
      <c r="IP8" s="159"/>
      <c r="IQ8" s="159"/>
      <c r="IR8" s="159"/>
      <c r="IS8" s="159"/>
      <c r="IT8" s="159"/>
    </row>
    <row r="9" s="125" customFormat="true" ht="29.1" customHeight="true" spans="1:254">
      <c r="A9" s="163" t="s">
        <v>221</v>
      </c>
      <c r="B9" s="163"/>
      <c r="C9" s="163" t="s">
        <v>222</v>
      </c>
      <c r="D9" s="163"/>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c r="CT9" s="159"/>
      <c r="CU9" s="159"/>
      <c r="CV9" s="159"/>
      <c r="CW9" s="159"/>
      <c r="CX9" s="159"/>
      <c r="CY9" s="159"/>
      <c r="CZ9" s="159"/>
      <c r="DA9" s="159"/>
      <c r="DB9" s="159"/>
      <c r="DC9" s="159"/>
      <c r="DD9" s="159"/>
      <c r="DE9" s="159"/>
      <c r="DF9" s="159"/>
      <c r="DG9" s="159"/>
      <c r="DH9" s="159"/>
      <c r="DI9" s="159"/>
      <c r="DJ9" s="159"/>
      <c r="DK9" s="159"/>
      <c r="DL9" s="159"/>
      <c r="DM9" s="159"/>
      <c r="DN9" s="159"/>
      <c r="DO9" s="159"/>
      <c r="DP9" s="159"/>
      <c r="DQ9" s="159"/>
      <c r="DR9" s="159"/>
      <c r="DS9" s="159"/>
      <c r="DT9" s="159"/>
      <c r="DU9" s="159"/>
      <c r="DV9" s="159"/>
      <c r="DW9" s="159"/>
      <c r="DX9" s="159"/>
      <c r="DY9" s="159"/>
      <c r="DZ9" s="159"/>
      <c r="EA9" s="159"/>
      <c r="EB9" s="159"/>
      <c r="EC9" s="159"/>
      <c r="ED9" s="159"/>
      <c r="EE9" s="159"/>
      <c r="EF9" s="159"/>
      <c r="EG9" s="159"/>
      <c r="EH9" s="159"/>
      <c r="EI9" s="159"/>
      <c r="EJ9" s="159"/>
      <c r="EK9" s="159"/>
      <c r="EL9" s="159"/>
      <c r="EM9" s="159"/>
      <c r="EN9" s="159"/>
      <c r="EO9" s="159"/>
      <c r="EP9" s="159"/>
      <c r="EQ9" s="159"/>
      <c r="ER9" s="159"/>
      <c r="ES9" s="159"/>
      <c r="ET9" s="159"/>
      <c r="EU9" s="159"/>
      <c r="EV9" s="159"/>
      <c r="EW9" s="159"/>
      <c r="EX9" s="159"/>
      <c r="EY9" s="159"/>
      <c r="EZ9" s="159"/>
      <c r="FA9" s="159"/>
      <c r="FB9" s="159"/>
      <c r="FC9" s="159"/>
      <c r="FD9" s="159"/>
      <c r="FE9" s="159"/>
      <c r="FF9" s="159"/>
      <c r="FG9" s="159"/>
      <c r="FH9" s="159"/>
      <c r="FI9" s="159"/>
      <c r="FJ9" s="159"/>
      <c r="FK9" s="159"/>
      <c r="FL9" s="159"/>
      <c r="FM9" s="159"/>
      <c r="FN9" s="159"/>
      <c r="FO9" s="159"/>
      <c r="FP9" s="159"/>
      <c r="FQ9" s="159"/>
      <c r="FR9" s="159"/>
      <c r="FS9" s="159"/>
      <c r="FT9" s="159"/>
      <c r="FU9" s="159"/>
      <c r="FV9" s="159"/>
      <c r="FW9" s="159"/>
      <c r="FX9" s="159"/>
      <c r="FY9" s="159"/>
      <c r="FZ9" s="159"/>
      <c r="GA9" s="159"/>
      <c r="GB9" s="159"/>
      <c r="GC9" s="159"/>
      <c r="GD9" s="159"/>
      <c r="GE9" s="159"/>
      <c r="GF9" s="159"/>
      <c r="GG9" s="159"/>
      <c r="GH9" s="159"/>
      <c r="GI9" s="159"/>
      <c r="GJ9" s="159"/>
      <c r="GK9" s="159"/>
      <c r="GL9" s="159"/>
      <c r="GM9" s="159"/>
      <c r="GN9" s="159"/>
      <c r="GO9" s="159"/>
      <c r="GP9" s="159"/>
      <c r="GQ9" s="159"/>
      <c r="GR9" s="159"/>
      <c r="GS9" s="159"/>
      <c r="GT9" s="159"/>
      <c r="GU9" s="159"/>
      <c r="GV9" s="159"/>
      <c r="GW9" s="159"/>
      <c r="GX9" s="159"/>
      <c r="GY9" s="159"/>
      <c r="GZ9" s="159"/>
      <c r="HA9" s="159"/>
      <c r="HB9" s="159"/>
      <c r="HC9" s="159"/>
      <c r="HD9" s="159"/>
      <c r="HE9" s="159"/>
      <c r="HF9" s="159"/>
      <c r="HG9" s="159"/>
      <c r="HH9" s="159"/>
      <c r="HI9" s="159"/>
      <c r="HJ9" s="159"/>
      <c r="HK9" s="159"/>
      <c r="HL9" s="159"/>
      <c r="HM9" s="159"/>
      <c r="HN9" s="159"/>
      <c r="HO9" s="159"/>
      <c r="HP9" s="159"/>
      <c r="HQ9" s="159"/>
      <c r="HR9" s="159"/>
      <c r="HS9" s="159"/>
      <c r="HT9" s="159"/>
      <c r="HU9" s="159"/>
      <c r="HV9" s="159"/>
      <c r="HW9" s="159"/>
      <c r="HX9" s="159"/>
      <c r="HY9" s="159"/>
      <c r="HZ9" s="159"/>
      <c r="IA9" s="159"/>
      <c r="IB9" s="159"/>
      <c r="IC9" s="159"/>
      <c r="ID9" s="159"/>
      <c r="IE9" s="159"/>
      <c r="IF9" s="159"/>
      <c r="IG9" s="159"/>
      <c r="IH9" s="159"/>
      <c r="II9" s="159"/>
      <c r="IJ9" s="159"/>
      <c r="IK9" s="159"/>
      <c r="IL9" s="159"/>
      <c r="IM9" s="159"/>
      <c r="IN9" s="159"/>
      <c r="IO9" s="159"/>
      <c r="IP9" s="159"/>
      <c r="IQ9" s="159"/>
      <c r="IR9" s="159"/>
      <c r="IS9" s="159"/>
      <c r="IT9" s="159"/>
    </row>
    <row r="10" s="125" customFormat="true" ht="29.1" customHeight="true" spans="1:254">
      <c r="A10" s="163" t="s">
        <v>223</v>
      </c>
      <c r="B10" s="163"/>
      <c r="C10" s="163"/>
      <c r="D10" s="16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c r="DE10" s="159"/>
      <c r="DF10" s="159"/>
      <c r="DG10" s="159"/>
      <c r="DH10" s="159"/>
      <c r="DI10" s="159"/>
      <c r="DJ10" s="159"/>
      <c r="DK10" s="159"/>
      <c r="DL10" s="159"/>
      <c r="DM10" s="159"/>
      <c r="DN10" s="159"/>
      <c r="DO10" s="159"/>
      <c r="DP10" s="159"/>
      <c r="DQ10" s="159"/>
      <c r="DR10" s="159"/>
      <c r="DS10" s="159"/>
      <c r="DT10" s="159"/>
      <c r="DU10" s="159"/>
      <c r="DV10" s="159"/>
      <c r="DW10" s="159"/>
      <c r="DX10" s="159"/>
      <c r="DY10" s="159"/>
      <c r="DZ10" s="159"/>
      <c r="EA10" s="159"/>
      <c r="EB10" s="159"/>
      <c r="EC10" s="159"/>
      <c r="ED10" s="159"/>
      <c r="EE10" s="159"/>
      <c r="EF10" s="159"/>
      <c r="EG10" s="159"/>
      <c r="EH10" s="159"/>
      <c r="EI10" s="159"/>
      <c r="EJ10" s="159"/>
      <c r="EK10" s="159"/>
      <c r="EL10" s="159"/>
      <c r="EM10" s="159"/>
      <c r="EN10" s="159"/>
      <c r="EO10" s="159"/>
      <c r="EP10" s="159"/>
      <c r="EQ10" s="159"/>
      <c r="ER10" s="159"/>
      <c r="ES10" s="159"/>
      <c r="ET10" s="159"/>
      <c r="EU10" s="159"/>
      <c r="EV10" s="159"/>
      <c r="EW10" s="159"/>
      <c r="EX10" s="159"/>
      <c r="EY10" s="159"/>
      <c r="EZ10" s="159"/>
      <c r="FA10" s="159"/>
      <c r="FB10" s="159"/>
      <c r="FC10" s="159"/>
      <c r="FD10" s="159"/>
      <c r="FE10" s="159"/>
      <c r="FF10" s="159"/>
      <c r="FG10" s="159"/>
      <c r="FH10" s="159"/>
      <c r="FI10" s="159"/>
      <c r="FJ10" s="159"/>
      <c r="FK10" s="159"/>
      <c r="FL10" s="159"/>
      <c r="FM10" s="159"/>
      <c r="FN10" s="159"/>
      <c r="FO10" s="159"/>
      <c r="FP10" s="159"/>
      <c r="FQ10" s="159"/>
      <c r="FR10" s="159"/>
      <c r="FS10" s="159"/>
      <c r="FT10" s="159"/>
      <c r="FU10" s="159"/>
      <c r="FV10" s="159"/>
      <c r="FW10" s="159"/>
      <c r="FX10" s="159"/>
      <c r="FY10" s="159"/>
      <c r="FZ10" s="159"/>
      <c r="GA10" s="159"/>
      <c r="GB10" s="159"/>
      <c r="GC10" s="159"/>
      <c r="GD10" s="159"/>
      <c r="GE10" s="159"/>
      <c r="GF10" s="159"/>
      <c r="GG10" s="159"/>
      <c r="GH10" s="159"/>
      <c r="GI10" s="159"/>
      <c r="GJ10" s="159"/>
      <c r="GK10" s="159"/>
      <c r="GL10" s="159"/>
      <c r="GM10" s="159"/>
      <c r="GN10" s="159"/>
      <c r="GO10" s="159"/>
      <c r="GP10" s="159"/>
      <c r="GQ10" s="159"/>
      <c r="GR10" s="159"/>
      <c r="GS10" s="159"/>
      <c r="GT10" s="159"/>
      <c r="GU10" s="159"/>
      <c r="GV10" s="159"/>
      <c r="GW10" s="159"/>
      <c r="GX10" s="159"/>
      <c r="GY10" s="159"/>
      <c r="GZ10" s="159"/>
      <c r="HA10" s="159"/>
      <c r="HB10" s="159"/>
      <c r="HC10" s="159"/>
      <c r="HD10" s="159"/>
      <c r="HE10" s="159"/>
      <c r="HF10" s="159"/>
      <c r="HG10" s="159"/>
      <c r="HH10" s="159"/>
      <c r="HI10" s="159"/>
      <c r="HJ10" s="159"/>
      <c r="HK10" s="159"/>
      <c r="HL10" s="159"/>
      <c r="HM10" s="159"/>
      <c r="HN10" s="159"/>
      <c r="HO10" s="159"/>
      <c r="HP10" s="159"/>
      <c r="HQ10" s="159"/>
      <c r="HR10" s="159"/>
      <c r="HS10" s="159"/>
      <c r="HT10" s="159"/>
      <c r="HU10" s="159"/>
      <c r="HV10" s="159"/>
      <c r="HW10" s="159"/>
      <c r="HX10" s="159"/>
      <c r="HY10" s="159"/>
      <c r="HZ10" s="159"/>
      <c r="IA10" s="159"/>
      <c r="IB10" s="159"/>
      <c r="IC10" s="159"/>
      <c r="ID10" s="159"/>
      <c r="IE10" s="159"/>
      <c r="IF10" s="159"/>
      <c r="IG10" s="159"/>
      <c r="IH10" s="159"/>
      <c r="II10" s="159"/>
      <c r="IJ10" s="159"/>
      <c r="IK10" s="159"/>
      <c r="IL10" s="159"/>
      <c r="IM10" s="159"/>
      <c r="IN10" s="159"/>
      <c r="IO10" s="159"/>
      <c r="IP10" s="159"/>
      <c r="IQ10" s="159"/>
      <c r="IR10" s="159"/>
      <c r="IS10" s="159"/>
      <c r="IT10" s="159"/>
    </row>
    <row r="11" s="125" customFormat="true" ht="29.1" customHeight="true" spans="1:254">
      <c r="A11" s="163"/>
      <c r="B11" s="163"/>
      <c r="C11" s="163"/>
      <c r="D11" s="163"/>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c r="CT11" s="159"/>
      <c r="CU11" s="159"/>
      <c r="CV11" s="159"/>
      <c r="CW11" s="159"/>
      <c r="CX11" s="159"/>
      <c r="CY11" s="159"/>
      <c r="CZ11" s="159"/>
      <c r="DA11" s="159"/>
      <c r="DB11" s="159"/>
      <c r="DC11" s="159"/>
      <c r="DD11" s="159"/>
      <c r="DE11" s="159"/>
      <c r="DF11" s="159"/>
      <c r="DG11" s="159"/>
      <c r="DH11" s="159"/>
      <c r="DI11" s="159"/>
      <c r="DJ11" s="159"/>
      <c r="DK11" s="159"/>
      <c r="DL11" s="159"/>
      <c r="DM11" s="159"/>
      <c r="DN11" s="159"/>
      <c r="DO11" s="159"/>
      <c r="DP11" s="159"/>
      <c r="DQ11" s="159"/>
      <c r="DR11" s="159"/>
      <c r="DS11" s="159"/>
      <c r="DT11" s="159"/>
      <c r="DU11" s="159"/>
      <c r="DV11" s="159"/>
      <c r="DW11" s="159"/>
      <c r="DX11" s="159"/>
      <c r="DY11" s="159"/>
      <c r="DZ11" s="159"/>
      <c r="EA11" s="159"/>
      <c r="EB11" s="159"/>
      <c r="EC11" s="159"/>
      <c r="ED11" s="159"/>
      <c r="EE11" s="159"/>
      <c r="EF11" s="159"/>
      <c r="EG11" s="159"/>
      <c r="EH11" s="159"/>
      <c r="EI11" s="159"/>
      <c r="EJ11" s="159"/>
      <c r="EK11" s="159"/>
      <c r="EL11" s="159"/>
      <c r="EM11" s="159"/>
      <c r="EN11" s="159"/>
      <c r="EO11" s="159"/>
      <c r="EP11" s="159"/>
      <c r="EQ11" s="159"/>
      <c r="ER11" s="159"/>
      <c r="ES11" s="159"/>
      <c r="ET11" s="159"/>
      <c r="EU11" s="159"/>
      <c r="EV11" s="159"/>
      <c r="EW11" s="159"/>
      <c r="EX11" s="159"/>
      <c r="EY11" s="159"/>
      <c r="EZ11" s="159"/>
      <c r="FA11" s="159"/>
      <c r="FB11" s="159"/>
      <c r="FC11" s="159"/>
      <c r="FD11" s="159"/>
      <c r="FE11" s="159"/>
      <c r="FF11" s="159"/>
      <c r="FG11" s="159"/>
      <c r="FH11" s="159"/>
      <c r="FI11" s="159"/>
      <c r="FJ11" s="159"/>
      <c r="FK11" s="159"/>
      <c r="FL11" s="159"/>
      <c r="FM11" s="159"/>
      <c r="FN11" s="159"/>
      <c r="FO11" s="159"/>
      <c r="FP11" s="159"/>
      <c r="FQ11" s="159"/>
      <c r="FR11" s="159"/>
      <c r="FS11" s="159"/>
      <c r="FT11" s="159"/>
      <c r="FU11" s="159"/>
      <c r="FV11" s="159"/>
      <c r="FW11" s="159"/>
      <c r="FX11" s="159"/>
      <c r="FY11" s="159"/>
      <c r="FZ11" s="159"/>
      <c r="GA11" s="159"/>
      <c r="GB11" s="159"/>
      <c r="GC11" s="159"/>
      <c r="GD11" s="159"/>
      <c r="GE11" s="159"/>
      <c r="GF11" s="159"/>
      <c r="GG11" s="159"/>
      <c r="GH11" s="159"/>
      <c r="GI11" s="159"/>
      <c r="GJ11" s="159"/>
      <c r="GK11" s="159"/>
      <c r="GL11" s="159"/>
      <c r="GM11" s="159"/>
      <c r="GN11" s="159"/>
      <c r="GO11" s="159"/>
      <c r="GP11" s="159"/>
      <c r="GQ11" s="159"/>
      <c r="GR11" s="159"/>
      <c r="GS11" s="159"/>
      <c r="GT11" s="159"/>
      <c r="GU11" s="159"/>
      <c r="GV11" s="159"/>
      <c r="GW11" s="159"/>
      <c r="GX11" s="159"/>
      <c r="GY11" s="159"/>
      <c r="GZ11" s="159"/>
      <c r="HA11" s="159"/>
      <c r="HB11" s="159"/>
      <c r="HC11" s="159"/>
      <c r="HD11" s="159"/>
      <c r="HE11" s="159"/>
      <c r="HF11" s="159"/>
      <c r="HG11" s="159"/>
      <c r="HH11" s="159"/>
      <c r="HI11" s="159"/>
      <c r="HJ11" s="159"/>
      <c r="HK11" s="159"/>
      <c r="HL11" s="159"/>
      <c r="HM11" s="159"/>
      <c r="HN11" s="159"/>
      <c r="HO11" s="159"/>
      <c r="HP11" s="159"/>
      <c r="HQ11" s="159"/>
      <c r="HR11" s="159"/>
      <c r="HS11" s="159"/>
      <c r="HT11" s="159"/>
      <c r="HU11" s="159"/>
      <c r="HV11" s="159"/>
      <c r="HW11" s="159"/>
      <c r="HX11" s="159"/>
      <c r="HY11" s="159"/>
      <c r="HZ11" s="159"/>
      <c r="IA11" s="159"/>
      <c r="IB11" s="159"/>
      <c r="IC11" s="159"/>
      <c r="ID11" s="159"/>
      <c r="IE11" s="159"/>
      <c r="IF11" s="159"/>
      <c r="IG11" s="159"/>
      <c r="IH11" s="159"/>
      <c r="II11" s="159"/>
      <c r="IJ11" s="159"/>
      <c r="IK11" s="159"/>
      <c r="IL11" s="159"/>
      <c r="IM11" s="159"/>
      <c r="IN11" s="159"/>
      <c r="IO11" s="159"/>
      <c r="IP11" s="159"/>
      <c r="IQ11" s="159"/>
      <c r="IR11" s="159"/>
      <c r="IS11" s="159"/>
      <c r="IT11" s="159"/>
    </row>
    <row r="12" s="125" customFormat="true" ht="29.1" customHeight="true" spans="1:254">
      <c r="A12" s="163"/>
      <c r="B12" s="163"/>
      <c r="C12" s="163"/>
      <c r="D12" s="163"/>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159"/>
      <c r="CE12" s="159"/>
      <c r="CF12" s="159"/>
      <c r="CG12" s="159"/>
      <c r="CH12" s="159"/>
      <c r="CI12" s="159"/>
      <c r="CJ12" s="159"/>
      <c r="CK12" s="159"/>
      <c r="CL12" s="159"/>
      <c r="CM12" s="159"/>
      <c r="CN12" s="159"/>
      <c r="CO12" s="159"/>
      <c r="CP12" s="159"/>
      <c r="CQ12" s="159"/>
      <c r="CR12" s="159"/>
      <c r="CS12" s="159"/>
      <c r="CT12" s="159"/>
      <c r="CU12" s="159"/>
      <c r="CV12" s="159"/>
      <c r="CW12" s="159"/>
      <c r="CX12" s="159"/>
      <c r="CY12" s="159"/>
      <c r="CZ12" s="159"/>
      <c r="DA12" s="159"/>
      <c r="DB12" s="159"/>
      <c r="DC12" s="159"/>
      <c r="DD12" s="159"/>
      <c r="DE12" s="159"/>
      <c r="DF12" s="159"/>
      <c r="DG12" s="159"/>
      <c r="DH12" s="159"/>
      <c r="DI12" s="159"/>
      <c r="DJ12" s="159"/>
      <c r="DK12" s="159"/>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125" customFormat="true" ht="29.1" customHeight="true" spans="1:254">
      <c r="A13" s="163"/>
      <c r="B13" s="163"/>
      <c r="C13" s="163"/>
      <c r="D13" s="163"/>
      <c r="E13" s="159"/>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c r="CT13" s="159"/>
      <c r="CU13" s="159"/>
      <c r="CV13" s="159"/>
      <c r="CW13" s="159"/>
      <c r="CX13" s="159"/>
      <c r="CY13" s="159"/>
      <c r="CZ13" s="159"/>
      <c r="DA13" s="159"/>
      <c r="DB13" s="159"/>
      <c r="DC13" s="159"/>
      <c r="DD13" s="159"/>
      <c r="DE13" s="159"/>
      <c r="DF13" s="159"/>
      <c r="DG13" s="159"/>
      <c r="DH13" s="159"/>
      <c r="DI13" s="159"/>
      <c r="DJ13" s="159"/>
      <c r="DK13" s="159"/>
      <c r="DL13" s="159"/>
      <c r="DM13" s="159"/>
      <c r="DN13" s="159"/>
      <c r="DO13" s="159"/>
      <c r="DP13" s="159"/>
      <c r="DQ13" s="159"/>
      <c r="DR13" s="159"/>
      <c r="DS13" s="159"/>
      <c r="DT13" s="159"/>
      <c r="DU13" s="159"/>
      <c r="DV13" s="159"/>
      <c r="DW13" s="159"/>
      <c r="DX13" s="159"/>
      <c r="DY13" s="159"/>
      <c r="DZ13" s="159"/>
      <c r="EA13" s="159"/>
      <c r="EB13" s="159"/>
      <c r="EC13" s="159"/>
      <c r="ED13" s="159"/>
      <c r="EE13" s="159"/>
      <c r="EF13" s="159"/>
      <c r="EG13" s="159"/>
      <c r="EH13" s="159"/>
      <c r="EI13" s="159"/>
      <c r="EJ13" s="159"/>
      <c r="EK13" s="159"/>
      <c r="EL13" s="159"/>
      <c r="EM13" s="159"/>
      <c r="EN13" s="159"/>
      <c r="EO13" s="159"/>
      <c r="EP13" s="159"/>
      <c r="EQ13" s="159"/>
      <c r="ER13" s="159"/>
      <c r="ES13" s="159"/>
      <c r="ET13" s="159"/>
      <c r="EU13" s="159"/>
      <c r="EV13" s="159"/>
      <c r="EW13" s="159"/>
      <c r="EX13" s="159"/>
      <c r="EY13" s="159"/>
      <c r="EZ13" s="159"/>
      <c r="FA13" s="159"/>
      <c r="FB13" s="159"/>
      <c r="FC13" s="159"/>
      <c r="FD13" s="159"/>
      <c r="FE13" s="159"/>
      <c r="FF13" s="159"/>
      <c r="FG13" s="159"/>
      <c r="FH13" s="159"/>
      <c r="FI13" s="159"/>
      <c r="FJ13" s="159"/>
      <c r="FK13" s="159"/>
      <c r="FL13" s="159"/>
      <c r="FM13" s="159"/>
      <c r="FN13" s="159"/>
      <c r="FO13" s="159"/>
      <c r="FP13" s="159"/>
      <c r="FQ13" s="159"/>
      <c r="FR13" s="159"/>
      <c r="FS13" s="159"/>
      <c r="FT13" s="159"/>
      <c r="FU13" s="159"/>
      <c r="FV13" s="159"/>
      <c r="FW13" s="159"/>
      <c r="FX13" s="159"/>
      <c r="FY13" s="159"/>
      <c r="FZ13" s="159"/>
      <c r="GA13" s="159"/>
      <c r="GB13" s="159"/>
      <c r="GC13" s="159"/>
      <c r="GD13" s="159"/>
      <c r="GE13" s="159"/>
      <c r="GF13" s="159"/>
      <c r="GG13" s="159"/>
      <c r="GH13" s="159"/>
      <c r="GI13" s="159"/>
      <c r="GJ13" s="159"/>
      <c r="GK13" s="159"/>
      <c r="GL13" s="159"/>
      <c r="GM13" s="159"/>
      <c r="GN13" s="159"/>
      <c r="GO13" s="159"/>
      <c r="GP13" s="159"/>
      <c r="GQ13" s="159"/>
      <c r="GR13" s="159"/>
      <c r="GS13" s="159"/>
      <c r="GT13" s="159"/>
      <c r="GU13" s="159"/>
      <c r="GV13" s="159"/>
      <c r="GW13" s="159"/>
      <c r="GX13" s="159"/>
      <c r="GY13" s="159"/>
      <c r="GZ13" s="159"/>
      <c r="HA13" s="159"/>
      <c r="HB13" s="159"/>
      <c r="HC13" s="159"/>
      <c r="HD13" s="159"/>
      <c r="HE13" s="159"/>
      <c r="HF13" s="159"/>
      <c r="HG13" s="159"/>
      <c r="HH13" s="159"/>
      <c r="HI13" s="159"/>
      <c r="HJ13" s="159"/>
      <c r="HK13" s="159"/>
      <c r="HL13" s="159"/>
      <c r="HM13" s="159"/>
      <c r="HN13" s="159"/>
      <c r="HO13" s="159"/>
      <c r="HP13" s="159"/>
      <c r="HQ13" s="159"/>
      <c r="HR13" s="159"/>
      <c r="HS13" s="159"/>
      <c r="HT13" s="159"/>
      <c r="HU13" s="159"/>
      <c r="HV13" s="159"/>
      <c r="HW13" s="159"/>
      <c r="HX13" s="159"/>
      <c r="HY13" s="159"/>
      <c r="HZ13" s="159"/>
      <c r="IA13" s="159"/>
      <c r="IB13" s="159"/>
      <c r="IC13" s="159"/>
      <c r="ID13" s="159"/>
      <c r="IE13" s="159"/>
      <c r="IF13" s="159"/>
      <c r="IG13" s="159"/>
      <c r="IH13" s="159"/>
      <c r="II13" s="159"/>
      <c r="IJ13" s="159"/>
      <c r="IK13" s="159"/>
      <c r="IL13" s="159"/>
      <c r="IM13" s="159"/>
      <c r="IN13" s="159"/>
      <c r="IO13" s="159"/>
      <c r="IP13" s="159"/>
      <c r="IQ13" s="159"/>
      <c r="IR13" s="159"/>
      <c r="IS13" s="159"/>
      <c r="IT13" s="159"/>
    </row>
    <row r="14" s="125" customFormat="true" ht="29.1" customHeight="true" spans="1:254">
      <c r="A14" s="163"/>
      <c r="B14" s="163"/>
      <c r="C14" s="163"/>
      <c r="D14" s="163"/>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59"/>
      <c r="CL14" s="159"/>
      <c r="CM14" s="159"/>
      <c r="CN14" s="159"/>
      <c r="CO14" s="159"/>
      <c r="CP14" s="159"/>
      <c r="CQ14" s="159"/>
      <c r="CR14" s="159"/>
      <c r="CS14" s="159"/>
      <c r="CT14" s="159"/>
      <c r="CU14" s="159"/>
      <c r="CV14" s="159"/>
      <c r="CW14" s="159"/>
      <c r="CX14" s="159"/>
      <c r="CY14" s="159"/>
      <c r="CZ14" s="159"/>
      <c r="DA14" s="159"/>
      <c r="DB14" s="159"/>
      <c r="DC14" s="159"/>
      <c r="DD14" s="159"/>
      <c r="DE14" s="159"/>
      <c r="DF14" s="159"/>
      <c r="DG14" s="159"/>
      <c r="DH14" s="159"/>
      <c r="DI14" s="159"/>
      <c r="DJ14" s="159"/>
      <c r="DK14" s="159"/>
      <c r="DL14" s="159"/>
      <c r="DM14" s="159"/>
      <c r="DN14" s="159"/>
      <c r="DO14" s="159"/>
      <c r="DP14" s="159"/>
      <c r="DQ14" s="159"/>
      <c r="DR14" s="159"/>
      <c r="DS14" s="159"/>
      <c r="DT14" s="159"/>
      <c r="DU14" s="159"/>
      <c r="DV14" s="159"/>
      <c r="DW14" s="159"/>
      <c r="DX14" s="159"/>
      <c r="DY14" s="159"/>
      <c r="DZ14" s="159"/>
      <c r="EA14" s="159"/>
      <c r="EB14" s="159"/>
      <c r="EC14" s="159"/>
      <c r="ED14" s="159"/>
      <c r="EE14" s="159"/>
      <c r="EF14" s="159"/>
      <c r="EG14" s="159"/>
      <c r="EH14" s="159"/>
      <c r="EI14" s="159"/>
      <c r="EJ14" s="159"/>
      <c r="EK14" s="159"/>
      <c r="EL14" s="159"/>
      <c r="EM14" s="159"/>
      <c r="EN14" s="159"/>
      <c r="EO14" s="159"/>
      <c r="EP14" s="159"/>
      <c r="EQ14" s="159"/>
      <c r="ER14" s="159"/>
      <c r="ES14" s="159"/>
      <c r="ET14" s="159"/>
      <c r="EU14" s="159"/>
      <c r="EV14" s="159"/>
      <c r="EW14" s="159"/>
      <c r="EX14" s="159"/>
      <c r="EY14" s="159"/>
      <c r="EZ14" s="159"/>
      <c r="FA14" s="159"/>
      <c r="FB14" s="159"/>
      <c r="FC14" s="159"/>
      <c r="FD14" s="159"/>
      <c r="FE14" s="159"/>
      <c r="FF14" s="159"/>
      <c r="FG14" s="159"/>
      <c r="FH14" s="159"/>
      <c r="FI14" s="159"/>
      <c r="FJ14" s="159"/>
      <c r="FK14" s="159"/>
      <c r="FL14" s="159"/>
      <c r="FM14" s="159"/>
      <c r="FN14" s="159"/>
      <c r="FO14" s="159"/>
      <c r="FP14" s="159"/>
      <c r="FQ14" s="159"/>
      <c r="FR14" s="159"/>
      <c r="FS14" s="159"/>
      <c r="FT14" s="159"/>
      <c r="FU14" s="159"/>
      <c r="FV14" s="159"/>
      <c r="FW14" s="159"/>
      <c r="FX14" s="159"/>
      <c r="FY14" s="159"/>
      <c r="FZ14" s="159"/>
      <c r="GA14" s="159"/>
      <c r="GB14" s="159"/>
      <c r="GC14" s="159"/>
      <c r="GD14" s="159"/>
      <c r="GE14" s="159"/>
      <c r="GF14" s="159"/>
      <c r="GG14" s="159"/>
      <c r="GH14" s="159"/>
      <c r="GI14" s="159"/>
      <c r="GJ14" s="159"/>
      <c r="GK14" s="159"/>
      <c r="GL14" s="159"/>
      <c r="GM14" s="159"/>
      <c r="GN14" s="159"/>
      <c r="GO14" s="159"/>
      <c r="GP14" s="159"/>
      <c r="GQ14" s="159"/>
      <c r="GR14" s="159"/>
      <c r="GS14" s="159"/>
      <c r="GT14" s="159"/>
      <c r="GU14" s="159"/>
      <c r="GV14" s="159"/>
      <c r="GW14" s="159"/>
      <c r="GX14" s="159"/>
      <c r="GY14" s="159"/>
      <c r="GZ14" s="159"/>
      <c r="HA14" s="159"/>
      <c r="HB14" s="159"/>
      <c r="HC14" s="159"/>
      <c r="HD14" s="159"/>
      <c r="HE14" s="159"/>
      <c r="HF14" s="159"/>
      <c r="HG14" s="159"/>
      <c r="HH14" s="159"/>
      <c r="HI14" s="159"/>
      <c r="HJ14" s="159"/>
      <c r="HK14" s="159"/>
      <c r="HL14" s="159"/>
      <c r="HM14" s="159"/>
      <c r="HN14" s="159"/>
      <c r="HO14" s="159"/>
      <c r="HP14" s="159"/>
      <c r="HQ14" s="159"/>
      <c r="HR14" s="159"/>
      <c r="HS14" s="159"/>
      <c r="HT14" s="159"/>
      <c r="HU14" s="159"/>
      <c r="HV14" s="159"/>
      <c r="HW14" s="159"/>
      <c r="HX14" s="159"/>
      <c r="HY14" s="159"/>
      <c r="HZ14" s="159"/>
      <c r="IA14" s="159"/>
      <c r="IB14" s="159"/>
      <c r="IC14" s="159"/>
      <c r="ID14" s="159"/>
      <c r="IE14" s="159"/>
      <c r="IF14" s="159"/>
      <c r="IG14" s="159"/>
      <c r="IH14" s="159"/>
      <c r="II14" s="159"/>
      <c r="IJ14" s="159"/>
      <c r="IK14" s="159"/>
      <c r="IL14" s="159"/>
      <c r="IM14" s="159"/>
      <c r="IN14" s="159"/>
      <c r="IO14" s="159"/>
      <c r="IP14" s="159"/>
      <c r="IQ14" s="159"/>
      <c r="IR14" s="159"/>
      <c r="IS14" s="159"/>
      <c r="IT14" s="159"/>
    </row>
    <row r="15" s="125" customFormat="true" ht="29.1" customHeight="true" spans="1:254">
      <c r="A15" s="163"/>
      <c r="B15" s="163"/>
      <c r="C15" s="163"/>
      <c r="D15" s="163"/>
      <c r="E15" s="159"/>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c r="BZ15" s="159"/>
      <c r="CA15" s="159"/>
      <c r="CB15" s="159"/>
      <c r="CC15" s="159"/>
      <c r="CD15" s="159"/>
      <c r="CE15" s="159"/>
      <c r="CF15" s="159"/>
      <c r="CG15" s="159"/>
      <c r="CH15" s="159"/>
      <c r="CI15" s="159"/>
      <c r="CJ15" s="159"/>
      <c r="CK15" s="159"/>
      <c r="CL15" s="159"/>
      <c r="CM15" s="159"/>
      <c r="CN15" s="159"/>
      <c r="CO15" s="159"/>
      <c r="CP15" s="159"/>
      <c r="CQ15" s="159"/>
      <c r="CR15" s="159"/>
      <c r="CS15" s="159"/>
      <c r="CT15" s="159"/>
      <c r="CU15" s="159"/>
      <c r="CV15" s="159"/>
      <c r="CW15" s="159"/>
      <c r="CX15" s="159"/>
      <c r="CY15" s="159"/>
      <c r="CZ15" s="159"/>
      <c r="DA15" s="159"/>
      <c r="DB15" s="159"/>
      <c r="DC15" s="159"/>
      <c r="DD15" s="159"/>
      <c r="DE15" s="159"/>
      <c r="DF15" s="159"/>
      <c r="DG15" s="159"/>
      <c r="DH15" s="159"/>
      <c r="DI15" s="159"/>
      <c r="DJ15" s="159"/>
      <c r="DK15" s="159"/>
      <c r="DL15" s="159"/>
      <c r="DM15" s="159"/>
      <c r="DN15" s="159"/>
      <c r="DO15" s="159"/>
      <c r="DP15" s="159"/>
      <c r="DQ15" s="159"/>
      <c r="DR15" s="159"/>
      <c r="DS15" s="159"/>
      <c r="DT15" s="159"/>
      <c r="DU15" s="159"/>
      <c r="DV15" s="159"/>
      <c r="DW15" s="159"/>
      <c r="DX15" s="159"/>
      <c r="DY15" s="159"/>
      <c r="DZ15" s="159"/>
      <c r="EA15" s="159"/>
      <c r="EB15" s="159"/>
      <c r="EC15" s="159"/>
      <c r="ED15" s="159"/>
      <c r="EE15" s="159"/>
      <c r="EF15" s="159"/>
      <c r="EG15" s="159"/>
      <c r="EH15" s="159"/>
      <c r="EI15" s="159"/>
      <c r="EJ15" s="159"/>
      <c r="EK15" s="159"/>
      <c r="EL15" s="159"/>
      <c r="EM15" s="159"/>
      <c r="EN15" s="159"/>
      <c r="EO15" s="159"/>
      <c r="EP15" s="159"/>
      <c r="EQ15" s="159"/>
      <c r="ER15" s="159"/>
      <c r="ES15" s="159"/>
      <c r="ET15" s="159"/>
      <c r="EU15" s="159"/>
      <c r="EV15" s="159"/>
      <c r="EW15" s="159"/>
      <c r="EX15" s="159"/>
      <c r="EY15" s="159"/>
      <c r="EZ15" s="159"/>
      <c r="FA15" s="159"/>
      <c r="FB15" s="159"/>
      <c r="FC15" s="159"/>
      <c r="FD15" s="159"/>
      <c r="FE15" s="159"/>
      <c r="FF15" s="159"/>
      <c r="FG15" s="159"/>
      <c r="FH15" s="159"/>
      <c r="FI15" s="159"/>
      <c r="FJ15" s="159"/>
      <c r="FK15" s="159"/>
      <c r="FL15" s="159"/>
      <c r="FM15" s="159"/>
      <c r="FN15" s="159"/>
      <c r="FO15" s="159"/>
      <c r="FP15" s="159"/>
      <c r="FQ15" s="159"/>
      <c r="FR15" s="159"/>
      <c r="FS15" s="159"/>
      <c r="FT15" s="159"/>
      <c r="FU15" s="159"/>
      <c r="FV15" s="159"/>
      <c r="FW15" s="159"/>
      <c r="FX15" s="159"/>
      <c r="FY15" s="159"/>
      <c r="FZ15" s="159"/>
      <c r="GA15" s="159"/>
      <c r="GB15" s="159"/>
      <c r="GC15" s="159"/>
      <c r="GD15" s="159"/>
      <c r="GE15" s="159"/>
      <c r="GF15" s="159"/>
      <c r="GG15" s="159"/>
      <c r="GH15" s="159"/>
      <c r="GI15" s="159"/>
      <c r="GJ15" s="159"/>
      <c r="GK15" s="159"/>
      <c r="GL15" s="159"/>
      <c r="GM15" s="159"/>
      <c r="GN15" s="159"/>
      <c r="GO15" s="159"/>
      <c r="GP15" s="159"/>
      <c r="GQ15" s="159"/>
      <c r="GR15" s="159"/>
      <c r="GS15" s="159"/>
      <c r="GT15" s="159"/>
      <c r="GU15" s="159"/>
      <c r="GV15" s="159"/>
      <c r="GW15" s="159"/>
      <c r="GX15" s="159"/>
      <c r="GY15" s="159"/>
      <c r="GZ15" s="159"/>
      <c r="HA15" s="159"/>
      <c r="HB15" s="159"/>
      <c r="HC15" s="159"/>
      <c r="HD15" s="159"/>
      <c r="HE15" s="159"/>
      <c r="HF15" s="159"/>
      <c r="HG15" s="159"/>
      <c r="HH15" s="159"/>
      <c r="HI15" s="159"/>
      <c r="HJ15" s="159"/>
      <c r="HK15" s="159"/>
      <c r="HL15" s="159"/>
      <c r="HM15" s="159"/>
      <c r="HN15" s="159"/>
      <c r="HO15" s="159"/>
      <c r="HP15" s="159"/>
      <c r="HQ15" s="159"/>
      <c r="HR15" s="159"/>
      <c r="HS15" s="159"/>
      <c r="HT15" s="159"/>
      <c r="HU15" s="159"/>
      <c r="HV15" s="159"/>
      <c r="HW15" s="159"/>
      <c r="HX15" s="159"/>
      <c r="HY15" s="159"/>
      <c r="HZ15" s="159"/>
      <c r="IA15" s="159"/>
      <c r="IB15" s="159"/>
      <c r="IC15" s="159"/>
      <c r="ID15" s="159"/>
      <c r="IE15" s="159"/>
      <c r="IF15" s="159"/>
      <c r="IG15" s="159"/>
      <c r="IH15" s="159"/>
      <c r="II15" s="159"/>
      <c r="IJ15" s="159"/>
      <c r="IK15" s="159"/>
      <c r="IL15" s="159"/>
      <c r="IM15" s="159"/>
      <c r="IN15" s="159"/>
      <c r="IO15" s="159"/>
      <c r="IP15" s="159"/>
      <c r="IQ15" s="159"/>
      <c r="IR15" s="159"/>
      <c r="IS15" s="159"/>
      <c r="IT15" s="159"/>
    </row>
    <row r="16" s="125" customFormat="true" ht="29.1" customHeight="true" spans="1:254">
      <c r="A16" s="163"/>
      <c r="B16" s="163"/>
      <c r="C16" s="163"/>
      <c r="D16" s="163"/>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c r="CT16" s="159"/>
      <c r="CU16" s="159"/>
      <c r="CV16" s="159"/>
      <c r="CW16" s="159"/>
      <c r="CX16" s="159"/>
      <c r="CY16" s="159"/>
      <c r="CZ16" s="159"/>
      <c r="DA16" s="159"/>
      <c r="DB16" s="159"/>
      <c r="DC16" s="159"/>
      <c r="DD16" s="159"/>
      <c r="DE16" s="159"/>
      <c r="DF16" s="159"/>
      <c r="DG16" s="159"/>
      <c r="DH16" s="159"/>
      <c r="DI16" s="159"/>
      <c r="DJ16" s="159"/>
      <c r="DK16" s="159"/>
      <c r="DL16" s="159"/>
      <c r="DM16" s="159"/>
      <c r="DN16" s="159"/>
      <c r="DO16" s="159"/>
      <c r="DP16" s="159"/>
      <c r="DQ16" s="159"/>
      <c r="DR16" s="159"/>
      <c r="DS16" s="159"/>
      <c r="DT16" s="159"/>
      <c r="DU16" s="159"/>
      <c r="DV16" s="159"/>
      <c r="DW16" s="159"/>
      <c r="DX16" s="159"/>
      <c r="DY16" s="159"/>
      <c r="DZ16" s="159"/>
      <c r="EA16" s="159"/>
      <c r="EB16" s="159"/>
      <c r="EC16" s="159"/>
      <c r="ED16" s="159"/>
      <c r="EE16" s="159"/>
      <c r="EF16" s="159"/>
      <c r="EG16" s="159"/>
      <c r="EH16" s="159"/>
      <c r="EI16" s="159"/>
      <c r="EJ16" s="159"/>
      <c r="EK16" s="159"/>
      <c r="EL16" s="159"/>
      <c r="EM16" s="159"/>
      <c r="EN16" s="159"/>
      <c r="EO16" s="159"/>
      <c r="EP16" s="159"/>
      <c r="EQ16" s="159"/>
      <c r="ER16" s="159"/>
      <c r="ES16" s="159"/>
      <c r="ET16" s="159"/>
      <c r="EU16" s="159"/>
      <c r="EV16" s="159"/>
      <c r="EW16" s="159"/>
      <c r="EX16" s="159"/>
      <c r="EY16" s="159"/>
      <c r="EZ16" s="159"/>
      <c r="FA16" s="159"/>
      <c r="FB16" s="159"/>
      <c r="FC16" s="159"/>
      <c r="FD16" s="159"/>
      <c r="FE16" s="159"/>
      <c r="FF16" s="159"/>
      <c r="FG16" s="159"/>
      <c r="FH16" s="159"/>
      <c r="FI16" s="159"/>
      <c r="FJ16" s="159"/>
      <c r="FK16" s="159"/>
      <c r="FL16" s="159"/>
      <c r="FM16" s="159"/>
      <c r="FN16" s="159"/>
      <c r="FO16" s="159"/>
      <c r="FP16" s="159"/>
      <c r="FQ16" s="159"/>
      <c r="FR16" s="159"/>
      <c r="FS16" s="159"/>
      <c r="FT16" s="159"/>
      <c r="FU16" s="159"/>
      <c r="FV16" s="159"/>
      <c r="FW16" s="159"/>
      <c r="FX16" s="159"/>
      <c r="FY16" s="159"/>
      <c r="FZ16" s="159"/>
      <c r="GA16" s="159"/>
      <c r="GB16" s="159"/>
      <c r="GC16" s="159"/>
      <c r="GD16" s="159"/>
      <c r="GE16" s="159"/>
      <c r="GF16" s="159"/>
      <c r="GG16" s="159"/>
      <c r="GH16" s="159"/>
      <c r="GI16" s="159"/>
      <c r="GJ16" s="159"/>
      <c r="GK16" s="159"/>
      <c r="GL16" s="159"/>
      <c r="GM16" s="159"/>
      <c r="GN16" s="159"/>
      <c r="GO16" s="159"/>
      <c r="GP16" s="159"/>
      <c r="GQ16" s="159"/>
      <c r="GR16" s="159"/>
      <c r="GS16" s="159"/>
      <c r="GT16" s="159"/>
      <c r="GU16" s="159"/>
      <c r="GV16" s="159"/>
      <c r="GW16" s="159"/>
      <c r="GX16" s="159"/>
      <c r="GY16" s="159"/>
      <c r="GZ16" s="159"/>
      <c r="HA16" s="159"/>
      <c r="HB16" s="159"/>
      <c r="HC16" s="159"/>
      <c r="HD16" s="159"/>
      <c r="HE16" s="159"/>
      <c r="HF16" s="159"/>
      <c r="HG16" s="159"/>
      <c r="HH16" s="159"/>
      <c r="HI16" s="159"/>
      <c r="HJ16" s="159"/>
      <c r="HK16" s="159"/>
      <c r="HL16" s="159"/>
      <c r="HM16" s="159"/>
      <c r="HN16" s="159"/>
      <c r="HO16" s="159"/>
      <c r="HP16" s="159"/>
      <c r="HQ16" s="159"/>
      <c r="HR16" s="159"/>
      <c r="HS16" s="159"/>
      <c r="HT16" s="159"/>
      <c r="HU16" s="159"/>
      <c r="HV16" s="159"/>
      <c r="HW16" s="159"/>
      <c r="HX16" s="159"/>
      <c r="HY16" s="159"/>
      <c r="HZ16" s="159"/>
      <c r="IA16" s="159"/>
      <c r="IB16" s="159"/>
      <c r="IC16" s="159"/>
      <c r="ID16" s="159"/>
      <c r="IE16" s="159"/>
      <c r="IF16" s="159"/>
      <c r="IG16" s="159"/>
      <c r="IH16" s="159"/>
      <c r="II16" s="159"/>
      <c r="IJ16" s="159"/>
      <c r="IK16" s="159"/>
      <c r="IL16" s="159"/>
      <c r="IM16" s="159"/>
      <c r="IN16" s="159"/>
      <c r="IO16" s="159"/>
      <c r="IP16" s="159"/>
      <c r="IQ16" s="159"/>
      <c r="IR16" s="159"/>
      <c r="IS16" s="159"/>
      <c r="IT16" s="159"/>
    </row>
    <row r="17" s="125" customFormat="true" ht="29.1" customHeight="true" spans="1:254">
      <c r="A17" s="163"/>
      <c r="B17" s="163"/>
      <c r="C17" s="163"/>
      <c r="D17" s="163"/>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c r="CT17" s="159"/>
      <c r="CU17" s="159"/>
      <c r="CV17" s="159"/>
      <c r="CW17" s="159"/>
      <c r="CX17" s="159"/>
      <c r="CY17" s="159"/>
      <c r="CZ17" s="159"/>
      <c r="DA17" s="159"/>
      <c r="DB17" s="159"/>
      <c r="DC17" s="159"/>
      <c r="DD17" s="159"/>
      <c r="DE17" s="159"/>
      <c r="DF17" s="159"/>
      <c r="DG17" s="159"/>
      <c r="DH17" s="159"/>
      <c r="DI17" s="159"/>
      <c r="DJ17" s="159"/>
      <c r="DK17" s="159"/>
      <c r="DL17" s="159"/>
      <c r="DM17" s="159"/>
      <c r="DN17" s="159"/>
      <c r="DO17" s="159"/>
      <c r="DP17" s="159"/>
      <c r="DQ17" s="159"/>
      <c r="DR17" s="159"/>
      <c r="DS17" s="159"/>
      <c r="DT17" s="159"/>
      <c r="DU17" s="159"/>
      <c r="DV17" s="159"/>
      <c r="DW17" s="159"/>
      <c r="DX17" s="159"/>
      <c r="DY17" s="159"/>
      <c r="DZ17" s="159"/>
      <c r="EA17" s="159"/>
      <c r="EB17" s="159"/>
      <c r="EC17" s="159"/>
      <c r="ED17" s="159"/>
      <c r="EE17" s="159"/>
      <c r="EF17" s="159"/>
      <c r="EG17" s="159"/>
      <c r="EH17" s="159"/>
      <c r="EI17" s="159"/>
      <c r="EJ17" s="159"/>
      <c r="EK17" s="159"/>
      <c r="EL17" s="159"/>
      <c r="EM17" s="159"/>
      <c r="EN17" s="159"/>
      <c r="EO17" s="159"/>
      <c r="EP17" s="159"/>
      <c r="EQ17" s="159"/>
      <c r="ER17" s="159"/>
      <c r="ES17" s="159"/>
      <c r="ET17" s="159"/>
      <c r="EU17" s="159"/>
      <c r="EV17" s="159"/>
      <c r="EW17" s="159"/>
      <c r="EX17" s="159"/>
      <c r="EY17" s="159"/>
      <c r="EZ17" s="159"/>
      <c r="FA17" s="159"/>
      <c r="FB17" s="159"/>
      <c r="FC17" s="159"/>
      <c r="FD17" s="159"/>
      <c r="FE17" s="159"/>
      <c r="FF17" s="159"/>
      <c r="FG17" s="159"/>
      <c r="FH17" s="159"/>
      <c r="FI17" s="159"/>
      <c r="FJ17" s="159"/>
      <c r="FK17" s="159"/>
      <c r="FL17" s="159"/>
      <c r="FM17" s="159"/>
      <c r="FN17" s="159"/>
      <c r="FO17" s="159"/>
      <c r="FP17" s="159"/>
      <c r="FQ17" s="159"/>
      <c r="FR17" s="159"/>
      <c r="FS17" s="159"/>
      <c r="FT17" s="159"/>
      <c r="FU17" s="159"/>
      <c r="FV17" s="159"/>
      <c r="FW17" s="159"/>
      <c r="FX17" s="159"/>
      <c r="FY17" s="159"/>
      <c r="FZ17" s="159"/>
      <c r="GA17" s="159"/>
      <c r="GB17" s="159"/>
      <c r="GC17" s="159"/>
      <c r="GD17" s="159"/>
      <c r="GE17" s="159"/>
      <c r="GF17" s="159"/>
      <c r="GG17" s="159"/>
      <c r="GH17" s="159"/>
      <c r="GI17" s="159"/>
      <c r="GJ17" s="159"/>
      <c r="GK17" s="159"/>
      <c r="GL17" s="159"/>
      <c r="GM17" s="159"/>
      <c r="GN17" s="159"/>
      <c r="GO17" s="159"/>
      <c r="GP17" s="159"/>
      <c r="GQ17" s="159"/>
      <c r="GR17" s="159"/>
      <c r="GS17" s="159"/>
      <c r="GT17" s="159"/>
      <c r="GU17" s="159"/>
      <c r="GV17" s="159"/>
      <c r="GW17" s="159"/>
      <c r="GX17" s="159"/>
      <c r="GY17" s="159"/>
      <c r="GZ17" s="159"/>
      <c r="HA17" s="159"/>
      <c r="HB17" s="159"/>
      <c r="HC17" s="159"/>
      <c r="HD17" s="159"/>
      <c r="HE17" s="159"/>
      <c r="HF17" s="159"/>
      <c r="HG17" s="159"/>
      <c r="HH17" s="159"/>
      <c r="HI17" s="159"/>
      <c r="HJ17" s="159"/>
      <c r="HK17" s="159"/>
      <c r="HL17" s="159"/>
      <c r="HM17" s="159"/>
      <c r="HN17" s="159"/>
      <c r="HO17" s="159"/>
      <c r="HP17" s="159"/>
      <c r="HQ17" s="159"/>
      <c r="HR17" s="159"/>
      <c r="HS17" s="159"/>
      <c r="HT17" s="159"/>
      <c r="HU17" s="159"/>
      <c r="HV17" s="159"/>
      <c r="HW17" s="159"/>
      <c r="HX17" s="159"/>
      <c r="HY17" s="159"/>
      <c r="HZ17" s="159"/>
      <c r="IA17" s="159"/>
      <c r="IB17" s="159"/>
      <c r="IC17" s="159"/>
      <c r="ID17" s="159"/>
      <c r="IE17" s="159"/>
      <c r="IF17" s="159"/>
      <c r="IG17" s="159"/>
      <c r="IH17" s="159"/>
      <c r="II17" s="159"/>
      <c r="IJ17" s="159"/>
      <c r="IK17" s="159"/>
      <c r="IL17" s="159"/>
      <c r="IM17" s="159"/>
      <c r="IN17" s="159"/>
      <c r="IO17" s="159"/>
      <c r="IP17" s="159"/>
      <c r="IQ17" s="159"/>
      <c r="IR17" s="159"/>
      <c r="IS17" s="159"/>
      <c r="IT17" s="159"/>
    </row>
    <row r="18" s="125" customFormat="true" ht="29.1" customHeight="true" spans="1:254">
      <c r="A18" s="163"/>
      <c r="B18" s="163"/>
      <c r="C18" s="163"/>
      <c r="D18" s="163"/>
      <c r="E18" s="159"/>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c r="DE18" s="159"/>
      <c r="DF18" s="159"/>
      <c r="DG18" s="159"/>
      <c r="DH18" s="159"/>
      <c r="DI18" s="159"/>
      <c r="DJ18" s="159"/>
      <c r="DK18" s="159"/>
      <c r="DL18" s="159"/>
      <c r="DM18" s="159"/>
      <c r="DN18" s="159"/>
      <c r="DO18" s="159"/>
      <c r="DP18" s="159"/>
      <c r="DQ18" s="159"/>
      <c r="DR18" s="159"/>
      <c r="DS18" s="159"/>
      <c r="DT18" s="159"/>
      <c r="DU18" s="159"/>
      <c r="DV18" s="159"/>
      <c r="DW18" s="159"/>
      <c r="DX18" s="159"/>
      <c r="DY18" s="159"/>
      <c r="DZ18" s="159"/>
      <c r="EA18" s="159"/>
      <c r="EB18" s="159"/>
      <c r="EC18" s="159"/>
      <c r="ED18" s="159"/>
      <c r="EE18" s="159"/>
      <c r="EF18" s="159"/>
      <c r="EG18" s="159"/>
      <c r="EH18" s="159"/>
      <c r="EI18" s="159"/>
      <c r="EJ18" s="159"/>
      <c r="EK18" s="159"/>
      <c r="EL18" s="159"/>
      <c r="EM18" s="159"/>
      <c r="EN18" s="159"/>
      <c r="EO18" s="159"/>
      <c r="EP18" s="159"/>
      <c r="EQ18" s="159"/>
      <c r="ER18" s="159"/>
      <c r="ES18" s="159"/>
      <c r="ET18" s="159"/>
      <c r="EU18" s="159"/>
      <c r="EV18" s="159"/>
      <c r="EW18" s="159"/>
      <c r="EX18" s="159"/>
      <c r="EY18" s="159"/>
      <c r="EZ18" s="159"/>
      <c r="FA18" s="159"/>
      <c r="FB18" s="159"/>
      <c r="FC18" s="159"/>
      <c r="FD18" s="159"/>
      <c r="FE18" s="159"/>
      <c r="FF18" s="159"/>
      <c r="FG18" s="159"/>
      <c r="FH18" s="159"/>
      <c r="FI18" s="159"/>
      <c r="FJ18" s="159"/>
      <c r="FK18" s="159"/>
      <c r="FL18" s="159"/>
      <c r="FM18" s="159"/>
      <c r="FN18" s="159"/>
      <c r="FO18" s="159"/>
      <c r="FP18" s="159"/>
      <c r="FQ18" s="159"/>
      <c r="FR18" s="159"/>
      <c r="FS18" s="159"/>
      <c r="FT18" s="159"/>
      <c r="FU18" s="159"/>
      <c r="FV18" s="159"/>
      <c r="FW18" s="159"/>
      <c r="FX18" s="159"/>
      <c r="FY18" s="159"/>
      <c r="FZ18" s="159"/>
      <c r="GA18" s="159"/>
      <c r="GB18" s="159"/>
      <c r="GC18" s="159"/>
      <c r="GD18" s="159"/>
      <c r="GE18" s="159"/>
      <c r="GF18" s="159"/>
      <c r="GG18" s="159"/>
      <c r="GH18" s="159"/>
      <c r="GI18" s="159"/>
      <c r="GJ18" s="159"/>
      <c r="GK18" s="159"/>
      <c r="GL18" s="159"/>
      <c r="GM18" s="159"/>
      <c r="GN18" s="159"/>
      <c r="GO18" s="159"/>
      <c r="GP18" s="159"/>
      <c r="GQ18" s="159"/>
      <c r="GR18" s="159"/>
      <c r="GS18" s="159"/>
      <c r="GT18" s="159"/>
      <c r="GU18" s="159"/>
      <c r="GV18" s="159"/>
      <c r="GW18" s="159"/>
      <c r="GX18" s="159"/>
      <c r="GY18" s="159"/>
      <c r="GZ18" s="159"/>
      <c r="HA18" s="159"/>
      <c r="HB18" s="159"/>
      <c r="HC18" s="159"/>
      <c r="HD18" s="159"/>
      <c r="HE18" s="159"/>
      <c r="HF18" s="159"/>
      <c r="HG18" s="159"/>
      <c r="HH18" s="159"/>
      <c r="HI18" s="159"/>
      <c r="HJ18" s="159"/>
      <c r="HK18" s="159"/>
      <c r="HL18" s="159"/>
      <c r="HM18" s="159"/>
      <c r="HN18" s="159"/>
      <c r="HO18" s="159"/>
      <c r="HP18" s="159"/>
      <c r="HQ18" s="159"/>
      <c r="HR18" s="159"/>
      <c r="HS18" s="159"/>
      <c r="HT18" s="159"/>
      <c r="HU18" s="159"/>
      <c r="HV18" s="159"/>
      <c r="HW18" s="159"/>
      <c r="HX18" s="159"/>
      <c r="HY18" s="159"/>
      <c r="HZ18" s="159"/>
      <c r="IA18" s="159"/>
      <c r="IB18" s="159"/>
      <c r="IC18" s="159"/>
      <c r="ID18" s="159"/>
      <c r="IE18" s="159"/>
      <c r="IF18" s="159"/>
      <c r="IG18" s="159"/>
      <c r="IH18" s="159"/>
      <c r="II18" s="159"/>
      <c r="IJ18" s="159"/>
      <c r="IK18" s="159"/>
      <c r="IL18" s="159"/>
      <c r="IM18" s="159"/>
      <c r="IN18" s="159"/>
      <c r="IO18" s="159"/>
      <c r="IP18" s="159"/>
      <c r="IQ18" s="159"/>
      <c r="IR18" s="159"/>
      <c r="IS18" s="159"/>
      <c r="IT18" s="159"/>
    </row>
    <row r="19" s="125" customFormat="true" ht="29.1" customHeight="true" spans="1:254">
      <c r="A19" s="162" t="s">
        <v>194</v>
      </c>
      <c r="B19" s="162">
        <f>SUM(B6:B18)</f>
        <v>349</v>
      </c>
      <c r="C19" s="162" t="s">
        <v>195</v>
      </c>
      <c r="D19" s="164">
        <f>SUM(D6:D18)</f>
        <v>6</v>
      </c>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c r="CT19" s="159"/>
      <c r="CU19" s="159"/>
      <c r="CV19" s="159"/>
      <c r="CW19" s="159"/>
      <c r="CX19" s="159"/>
      <c r="CY19" s="159"/>
      <c r="CZ19" s="159"/>
      <c r="DA19" s="159"/>
      <c r="DB19" s="159"/>
      <c r="DC19" s="159"/>
      <c r="DD19" s="159"/>
      <c r="DE19" s="159"/>
      <c r="DF19" s="159"/>
      <c r="DG19" s="159"/>
      <c r="DH19" s="159"/>
      <c r="DI19" s="159"/>
      <c r="DJ19" s="159"/>
      <c r="DK19" s="159"/>
      <c r="DL19" s="159"/>
      <c r="DM19" s="159"/>
      <c r="DN19" s="159"/>
      <c r="DO19" s="159"/>
      <c r="DP19" s="159"/>
      <c r="DQ19" s="159"/>
      <c r="DR19" s="159"/>
      <c r="DS19" s="159"/>
      <c r="DT19" s="159"/>
      <c r="DU19" s="159"/>
      <c r="DV19" s="159"/>
      <c r="DW19" s="159"/>
      <c r="DX19" s="159"/>
      <c r="DY19" s="159"/>
      <c r="DZ19" s="159"/>
      <c r="EA19" s="159"/>
      <c r="EB19" s="159"/>
      <c r="EC19" s="159"/>
      <c r="ED19" s="159"/>
      <c r="EE19" s="159"/>
      <c r="EF19" s="159"/>
      <c r="EG19" s="159"/>
      <c r="EH19" s="159"/>
      <c r="EI19" s="159"/>
      <c r="EJ19" s="159"/>
      <c r="EK19" s="159"/>
      <c r="EL19" s="159"/>
      <c r="EM19" s="159"/>
      <c r="EN19" s="159"/>
      <c r="EO19" s="159"/>
      <c r="EP19" s="159"/>
      <c r="EQ19" s="159"/>
      <c r="ER19" s="159"/>
      <c r="ES19" s="159"/>
      <c r="ET19" s="159"/>
      <c r="EU19" s="159"/>
      <c r="EV19" s="159"/>
      <c r="EW19" s="159"/>
      <c r="EX19" s="159"/>
      <c r="EY19" s="159"/>
      <c r="EZ19" s="159"/>
      <c r="FA19" s="159"/>
      <c r="FB19" s="159"/>
      <c r="FC19" s="159"/>
      <c r="FD19" s="159"/>
      <c r="FE19" s="159"/>
      <c r="FF19" s="159"/>
      <c r="FG19" s="159"/>
      <c r="FH19" s="159"/>
      <c r="FI19" s="159"/>
      <c r="FJ19" s="159"/>
      <c r="FK19" s="159"/>
      <c r="FL19" s="159"/>
      <c r="FM19" s="159"/>
      <c r="FN19" s="159"/>
      <c r="FO19" s="159"/>
      <c r="FP19" s="159"/>
      <c r="FQ19" s="159"/>
      <c r="FR19" s="159"/>
      <c r="FS19" s="159"/>
      <c r="FT19" s="159"/>
      <c r="FU19" s="159"/>
      <c r="FV19" s="159"/>
      <c r="FW19" s="159"/>
      <c r="FX19" s="159"/>
      <c r="FY19" s="159"/>
      <c r="FZ19" s="159"/>
      <c r="GA19" s="159"/>
      <c r="GB19" s="159"/>
      <c r="GC19" s="159"/>
      <c r="GD19" s="159"/>
      <c r="GE19" s="159"/>
      <c r="GF19" s="159"/>
      <c r="GG19" s="159"/>
      <c r="GH19" s="159"/>
      <c r="GI19" s="159"/>
      <c r="GJ19" s="159"/>
      <c r="GK19" s="159"/>
      <c r="GL19" s="159"/>
      <c r="GM19" s="159"/>
      <c r="GN19" s="159"/>
      <c r="GO19" s="159"/>
      <c r="GP19" s="159"/>
      <c r="GQ19" s="159"/>
      <c r="GR19" s="159"/>
      <c r="GS19" s="159"/>
      <c r="GT19" s="159"/>
      <c r="GU19" s="159"/>
      <c r="GV19" s="159"/>
      <c r="GW19" s="159"/>
      <c r="GX19" s="159"/>
      <c r="GY19" s="159"/>
      <c r="GZ19" s="159"/>
      <c r="HA19" s="159"/>
      <c r="HB19" s="159"/>
      <c r="HC19" s="159"/>
      <c r="HD19" s="159"/>
      <c r="HE19" s="159"/>
      <c r="HF19" s="159"/>
      <c r="HG19" s="159"/>
      <c r="HH19" s="159"/>
      <c r="HI19" s="159"/>
      <c r="HJ19" s="159"/>
      <c r="HK19" s="159"/>
      <c r="HL19" s="159"/>
      <c r="HM19" s="159"/>
      <c r="HN19" s="159"/>
      <c r="HO19" s="159"/>
      <c r="HP19" s="159"/>
      <c r="HQ19" s="159"/>
      <c r="HR19" s="159"/>
      <c r="HS19" s="159"/>
      <c r="HT19" s="159"/>
      <c r="HU19" s="159"/>
      <c r="HV19" s="159"/>
      <c r="HW19" s="159"/>
      <c r="HX19" s="159"/>
      <c r="HY19" s="159"/>
      <c r="HZ19" s="159"/>
      <c r="IA19" s="159"/>
      <c r="IB19" s="159"/>
      <c r="IC19" s="159"/>
      <c r="ID19" s="159"/>
      <c r="IE19" s="159"/>
      <c r="IF19" s="159"/>
      <c r="IG19" s="159"/>
      <c r="IH19" s="159"/>
      <c r="II19" s="159"/>
      <c r="IJ19" s="159"/>
      <c r="IK19" s="159"/>
      <c r="IL19" s="159"/>
      <c r="IM19" s="159"/>
      <c r="IN19" s="159"/>
      <c r="IO19" s="159"/>
      <c r="IP19" s="159"/>
      <c r="IQ19" s="159"/>
      <c r="IR19" s="159"/>
      <c r="IS19" s="159"/>
      <c r="IT19" s="159"/>
    </row>
    <row r="20" s="125" customFormat="true" ht="29.1" customHeight="true" spans="1:254">
      <c r="A20" s="163" t="s">
        <v>226</v>
      </c>
      <c r="B20" s="163">
        <v>6</v>
      </c>
      <c r="C20" s="163" t="s">
        <v>227</v>
      </c>
      <c r="D20" s="163"/>
      <c r="E20" s="159"/>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9"/>
      <c r="CS20" s="159"/>
      <c r="CT20" s="159"/>
      <c r="CU20" s="159"/>
      <c r="CV20" s="159"/>
      <c r="CW20" s="159"/>
      <c r="CX20" s="159"/>
      <c r="CY20" s="159"/>
      <c r="CZ20" s="159"/>
      <c r="DA20" s="159"/>
      <c r="DB20" s="159"/>
      <c r="DC20" s="159"/>
      <c r="DD20" s="159"/>
      <c r="DE20" s="159"/>
      <c r="DF20" s="159"/>
      <c r="DG20" s="159"/>
      <c r="DH20" s="159"/>
      <c r="DI20" s="159"/>
      <c r="DJ20" s="159"/>
      <c r="DK20" s="159"/>
      <c r="DL20" s="159"/>
      <c r="DM20" s="159"/>
      <c r="DN20" s="159"/>
      <c r="DO20" s="159"/>
      <c r="DP20" s="159"/>
      <c r="DQ20" s="159"/>
      <c r="DR20" s="159"/>
      <c r="DS20" s="159"/>
      <c r="DT20" s="159"/>
      <c r="DU20" s="159"/>
      <c r="DV20" s="159"/>
      <c r="DW20" s="159"/>
      <c r="DX20" s="159"/>
      <c r="DY20" s="159"/>
      <c r="DZ20" s="159"/>
      <c r="EA20" s="159"/>
      <c r="EB20" s="159"/>
      <c r="EC20" s="159"/>
      <c r="ED20" s="159"/>
      <c r="EE20" s="159"/>
      <c r="EF20" s="159"/>
      <c r="EG20" s="159"/>
      <c r="EH20" s="159"/>
      <c r="EI20" s="159"/>
      <c r="EJ20" s="159"/>
      <c r="EK20" s="159"/>
      <c r="EL20" s="159"/>
      <c r="EM20" s="159"/>
      <c r="EN20" s="159"/>
      <c r="EO20" s="159"/>
      <c r="EP20" s="159"/>
      <c r="EQ20" s="159"/>
      <c r="ER20" s="159"/>
      <c r="ES20" s="159"/>
      <c r="ET20" s="159"/>
      <c r="EU20" s="159"/>
      <c r="EV20" s="159"/>
      <c r="EW20" s="159"/>
      <c r="EX20" s="159"/>
      <c r="EY20" s="159"/>
      <c r="EZ20" s="159"/>
      <c r="FA20" s="159"/>
      <c r="FB20" s="159"/>
      <c r="FC20" s="159"/>
      <c r="FD20" s="159"/>
      <c r="FE20" s="159"/>
      <c r="FF20" s="159"/>
      <c r="FG20" s="159"/>
      <c r="FH20" s="159"/>
      <c r="FI20" s="159"/>
      <c r="FJ20" s="159"/>
      <c r="FK20" s="159"/>
      <c r="FL20" s="159"/>
      <c r="FM20" s="159"/>
      <c r="FN20" s="159"/>
      <c r="FO20" s="159"/>
      <c r="FP20" s="159"/>
      <c r="FQ20" s="159"/>
      <c r="FR20" s="159"/>
      <c r="FS20" s="159"/>
      <c r="FT20" s="159"/>
      <c r="FU20" s="159"/>
      <c r="FV20" s="159"/>
      <c r="FW20" s="159"/>
      <c r="FX20" s="159"/>
      <c r="FY20" s="159"/>
      <c r="FZ20" s="159"/>
      <c r="GA20" s="159"/>
      <c r="GB20" s="159"/>
      <c r="GC20" s="159"/>
      <c r="GD20" s="159"/>
      <c r="GE20" s="159"/>
      <c r="GF20" s="159"/>
      <c r="GG20" s="159"/>
      <c r="GH20" s="159"/>
      <c r="GI20" s="159"/>
      <c r="GJ20" s="159"/>
      <c r="GK20" s="159"/>
      <c r="GL20" s="159"/>
      <c r="GM20" s="159"/>
      <c r="GN20" s="159"/>
      <c r="GO20" s="159"/>
      <c r="GP20" s="159"/>
      <c r="GQ20" s="159"/>
      <c r="GR20" s="159"/>
      <c r="GS20" s="159"/>
      <c r="GT20" s="159"/>
      <c r="GU20" s="159"/>
      <c r="GV20" s="159"/>
      <c r="GW20" s="159"/>
      <c r="GX20" s="159"/>
      <c r="GY20" s="159"/>
      <c r="GZ20" s="159"/>
      <c r="HA20" s="159"/>
      <c r="HB20" s="159"/>
      <c r="HC20" s="159"/>
      <c r="HD20" s="159"/>
      <c r="HE20" s="159"/>
      <c r="HF20" s="159"/>
      <c r="HG20" s="159"/>
      <c r="HH20" s="159"/>
      <c r="HI20" s="159"/>
      <c r="HJ20" s="159"/>
      <c r="HK20" s="159"/>
      <c r="HL20" s="159"/>
      <c r="HM20" s="159"/>
      <c r="HN20" s="159"/>
      <c r="HO20" s="159"/>
      <c r="HP20" s="159"/>
      <c r="HQ20" s="159"/>
      <c r="HR20" s="159"/>
      <c r="HS20" s="159"/>
      <c r="HT20" s="159"/>
      <c r="HU20" s="159"/>
      <c r="HV20" s="159"/>
      <c r="HW20" s="159"/>
      <c r="HX20" s="159"/>
      <c r="HY20" s="159"/>
      <c r="HZ20" s="159"/>
      <c r="IA20" s="159"/>
      <c r="IB20" s="159"/>
      <c r="IC20" s="159"/>
      <c r="ID20" s="159"/>
      <c r="IE20" s="159"/>
      <c r="IF20" s="159"/>
      <c r="IG20" s="159"/>
      <c r="IH20" s="159"/>
      <c r="II20" s="159"/>
      <c r="IJ20" s="159"/>
      <c r="IK20" s="159"/>
      <c r="IL20" s="159"/>
      <c r="IM20" s="159"/>
      <c r="IN20" s="159"/>
      <c r="IO20" s="159"/>
      <c r="IP20" s="159"/>
      <c r="IQ20" s="159"/>
      <c r="IR20" s="159"/>
      <c r="IS20" s="159"/>
      <c r="IT20" s="159"/>
    </row>
    <row r="21" s="125" customFormat="true" ht="29.1" customHeight="true" spans="1:254">
      <c r="A21" s="163" t="s">
        <v>228</v>
      </c>
      <c r="B21" s="163"/>
      <c r="C21" s="163" t="s">
        <v>229</v>
      </c>
      <c r="D21" s="163"/>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c r="CT21" s="159"/>
      <c r="CU21" s="159"/>
      <c r="CV21" s="159"/>
      <c r="CW21" s="159"/>
      <c r="CX21" s="159"/>
      <c r="CY21" s="159"/>
      <c r="CZ21" s="159"/>
      <c r="DA21" s="159"/>
      <c r="DB21" s="159"/>
      <c r="DC21" s="159"/>
      <c r="DD21" s="159"/>
      <c r="DE21" s="159"/>
      <c r="DF21" s="159"/>
      <c r="DG21" s="159"/>
      <c r="DH21" s="159"/>
      <c r="DI21" s="159"/>
      <c r="DJ21" s="159"/>
      <c r="DK21" s="159"/>
      <c r="DL21" s="159"/>
      <c r="DM21" s="159"/>
      <c r="DN21" s="159"/>
      <c r="DO21" s="159"/>
      <c r="DP21" s="159"/>
      <c r="DQ21" s="159"/>
      <c r="DR21" s="159"/>
      <c r="DS21" s="159"/>
      <c r="DT21" s="159"/>
      <c r="DU21" s="159"/>
      <c r="DV21" s="159"/>
      <c r="DW21" s="159"/>
      <c r="DX21" s="159"/>
      <c r="DY21" s="159"/>
      <c r="DZ21" s="159"/>
      <c r="EA21" s="159"/>
      <c r="EB21" s="159"/>
      <c r="EC21" s="159"/>
      <c r="ED21" s="159"/>
      <c r="EE21" s="159"/>
      <c r="EF21" s="159"/>
      <c r="EG21" s="159"/>
      <c r="EH21" s="159"/>
      <c r="EI21" s="159"/>
      <c r="EJ21" s="159"/>
      <c r="EK21" s="159"/>
      <c r="EL21" s="159"/>
      <c r="EM21" s="159"/>
      <c r="EN21" s="159"/>
      <c r="EO21" s="159"/>
      <c r="EP21" s="159"/>
      <c r="EQ21" s="159"/>
      <c r="ER21" s="159"/>
      <c r="ES21" s="159"/>
      <c r="ET21" s="159"/>
      <c r="EU21" s="159"/>
      <c r="EV21" s="159"/>
      <c r="EW21" s="159"/>
      <c r="EX21" s="159"/>
      <c r="EY21" s="159"/>
      <c r="EZ21" s="159"/>
      <c r="FA21" s="159"/>
      <c r="FB21" s="159"/>
      <c r="FC21" s="159"/>
      <c r="FD21" s="159"/>
      <c r="FE21" s="159"/>
      <c r="FF21" s="159"/>
      <c r="FG21" s="159"/>
      <c r="FH21" s="159"/>
      <c r="FI21" s="159"/>
      <c r="FJ21" s="159"/>
      <c r="FK21" s="159"/>
      <c r="FL21" s="159"/>
      <c r="FM21" s="159"/>
      <c r="FN21" s="159"/>
      <c r="FO21" s="159"/>
      <c r="FP21" s="159"/>
      <c r="FQ21" s="159"/>
      <c r="FR21" s="159"/>
      <c r="FS21" s="159"/>
      <c r="FT21" s="159"/>
      <c r="FU21" s="159"/>
      <c r="FV21" s="159"/>
      <c r="FW21" s="159"/>
      <c r="FX21" s="159"/>
      <c r="FY21" s="159"/>
      <c r="FZ21" s="159"/>
      <c r="GA21" s="159"/>
      <c r="GB21" s="159"/>
      <c r="GC21" s="159"/>
      <c r="GD21" s="159"/>
      <c r="GE21" s="159"/>
      <c r="GF21" s="159"/>
      <c r="GG21" s="159"/>
      <c r="GH21" s="159"/>
      <c r="GI21" s="159"/>
      <c r="GJ21" s="159"/>
      <c r="GK21" s="159"/>
      <c r="GL21" s="159"/>
      <c r="GM21" s="159"/>
      <c r="GN21" s="159"/>
      <c r="GO21" s="159"/>
      <c r="GP21" s="159"/>
      <c r="GQ21" s="159"/>
      <c r="GR21" s="159"/>
      <c r="GS21" s="159"/>
      <c r="GT21" s="159"/>
      <c r="GU21" s="159"/>
      <c r="GV21" s="159"/>
      <c r="GW21" s="159"/>
      <c r="GX21" s="159"/>
      <c r="GY21" s="159"/>
      <c r="GZ21" s="159"/>
      <c r="HA21" s="159"/>
      <c r="HB21" s="159"/>
      <c r="HC21" s="159"/>
      <c r="HD21" s="159"/>
      <c r="HE21" s="159"/>
      <c r="HF21" s="159"/>
      <c r="HG21" s="159"/>
      <c r="HH21" s="159"/>
      <c r="HI21" s="159"/>
      <c r="HJ21" s="159"/>
      <c r="HK21" s="159"/>
      <c r="HL21" s="159"/>
      <c r="HM21" s="159"/>
      <c r="HN21" s="159"/>
      <c r="HO21" s="159"/>
      <c r="HP21" s="159"/>
      <c r="HQ21" s="159"/>
      <c r="HR21" s="159"/>
      <c r="HS21" s="159"/>
      <c r="HT21" s="159"/>
      <c r="HU21" s="159"/>
      <c r="HV21" s="159"/>
      <c r="HW21" s="159"/>
      <c r="HX21" s="159"/>
      <c r="HY21" s="159"/>
      <c r="HZ21" s="159"/>
      <c r="IA21" s="159"/>
      <c r="IB21" s="159"/>
      <c r="IC21" s="159"/>
      <c r="ID21" s="159"/>
      <c r="IE21" s="159"/>
      <c r="IF21" s="159"/>
      <c r="IG21" s="159"/>
      <c r="IH21" s="159"/>
      <c r="II21" s="159"/>
      <c r="IJ21" s="159"/>
      <c r="IK21" s="159"/>
      <c r="IL21" s="159"/>
      <c r="IM21" s="159"/>
      <c r="IN21" s="159"/>
      <c r="IO21" s="159"/>
      <c r="IP21" s="159"/>
      <c r="IQ21" s="159"/>
      <c r="IR21" s="159"/>
      <c r="IS21" s="159"/>
      <c r="IT21" s="159"/>
    </row>
    <row r="22" s="125" customFormat="true" ht="29.1" customHeight="true" spans="1:254">
      <c r="A22" s="163" t="s">
        <v>230</v>
      </c>
      <c r="B22" s="163"/>
      <c r="C22" s="163" t="s">
        <v>231</v>
      </c>
      <c r="D22" s="163">
        <v>349</v>
      </c>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c r="BZ22" s="159"/>
      <c r="CA22" s="159"/>
      <c r="CB22" s="159"/>
      <c r="CC22" s="159"/>
      <c r="CD22" s="159"/>
      <c r="CE22" s="159"/>
      <c r="CF22" s="159"/>
      <c r="CG22" s="159"/>
      <c r="CH22" s="159"/>
      <c r="CI22" s="159"/>
      <c r="CJ22" s="159"/>
      <c r="CK22" s="159"/>
      <c r="CL22" s="159"/>
      <c r="CM22" s="159"/>
      <c r="CN22" s="159"/>
      <c r="CO22" s="159"/>
      <c r="CP22" s="159"/>
      <c r="CQ22" s="159"/>
      <c r="CR22" s="159"/>
      <c r="CS22" s="159"/>
      <c r="CT22" s="159"/>
      <c r="CU22" s="159"/>
      <c r="CV22" s="159"/>
      <c r="CW22" s="159"/>
      <c r="CX22" s="159"/>
      <c r="CY22" s="159"/>
      <c r="CZ22" s="159"/>
      <c r="DA22" s="159"/>
      <c r="DB22" s="159"/>
      <c r="DC22" s="159"/>
      <c r="DD22" s="159"/>
      <c r="DE22" s="159"/>
      <c r="DF22" s="159"/>
      <c r="DG22" s="159"/>
      <c r="DH22" s="159"/>
      <c r="DI22" s="159"/>
      <c r="DJ22" s="159"/>
      <c r="DK22" s="159"/>
      <c r="DL22" s="159"/>
      <c r="DM22" s="159"/>
      <c r="DN22" s="159"/>
      <c r="DO22" s="159"/>
      <c r="DP22" s="159"/>
      <c r="DQ22" s="159"/>
      <c r="DR22" s="159"/>
      <c r="DS22" s="159"/>
      <c r="DT22" s="159"/>
      <c r="DU22" s="159"/>
      <c r="DV22" s="159"/>
      <c r="DW22" s="159"/>
      <c r="DX22" s="159"/>
      <c r="DY22" s="159"/>
      <c r="DZ22" s="159"/>
      <c r="EA22" s="159"/>
      <c r="EB22" s="159"/>
      <c r="EC22" s="159"/>
      <c r="ED22" s="159"/>
      <c r="EE22" s="159"/>
      <c r="EF22" s="159"/>
      <c r="EG22" s="159"/>
      <c r="EH22" s="159"/>
      <c r="EI22" s="159"/>
      <c r="EJ22" s="159"/>
      <c r="EK22" s="159"/>
      <c r="EL22" s="159"/>
      <c r="EM22" s="159"/>
      <c r="EN22" s="159"/>
      <c r="EO22" s="159"/>
      <c r="EP22" s="159"/>
      <c r="EQ22" s="159"/>
      <c r="ER22" s="159"/>
      <c r="ES22" s="159"/>
      <c r="ET22" s="159"/>
      <c r="EU22" s="159"/>
      <c r="EV22" s="159"/>
      <c r="EW22" s="159"/>
      <c r="EX22" s="159"/>
      <c r="EY22" s="159"/>
      <c r="EZ22" s="159"/>
      <c r="FA22" s="159"/>
      <c r="FB22" s="159"/>
      <c r="FC22" s="159"/>
      <c r="FD22" s="159"/>
      <c r="FE22" s="159"/>
      <c r="FF22" s="159"/>
      <c r="FG22" s="159"/>
      <c r="FH22" s="159"/>
      <c r="FI22" s="159"/>
      <c r="FJ22" s="159"/>
      <c r="FK22" s="159"/>
      <c r="FL22" s="159"/>
      <c r="FM22" s="159"/>
      <c r="FN22" s="159"/>
      <c r="FO22" s="159"/>
      <c r="FP22" s="159"/>
      <c r="FQ22" s="159"/>
      <c r="FR22" s="159"/>
      <c r="FS22" s="159"/>
      <c r="FT22" s="159"/>
      <c r="FU22" s="159"/>
      <c r="FV22" s="159"/>
      <c r="FW22" s="159"/>
      <c r="FX22" s="159"/>
      <c r="FY22" s="159"/>
      <c r="FZ22" s="159"/>
      <c r="GA22" s="159"/>
      <c r="GB22" s="159"/>
      <c r="GC22" s="159"/>
      <c r="GD22" s="159"/>
      <c r="GE22" s="159"/>
      <c r="GF22" s="159"/>
      <c r="GG22" s="159"/>
      <c r="GH22" s="159"/>
      <c r="GI22" s="159"/>
      <c r="GJ22" s="159"/>
      <c r="GK22" s="159"/>
      <c r="GL22" s="159"/>
      <c r="GM22" s="159"/>
      <c r="GN22" s="159"/>
      <c r="GO22" s="159"/>
      <c r="GP22" s="159"/>
      <c r="GQ22" s="159"/>
      <c r="GR22" s="159"/>
      <c r="GS22" s="159"/>
      <c r="GT22" s="159"/>
      <c r="GU22" s="159"/>
      <c r="GV22" s="159"/>
      <c r="GW22" s="159"/>
      <c r="GX22" s="159"/>
      <c r="GY22" s="159"/>
      <c r="GZ22" s="159"/>
      <c r="HA22" s="159"/>
      <c r="HB22" s="159"/>
      <c r="HC22" s="159"/>
      <c r="HD22" s="159"/>
      <c r="HE22" s="159"/>
      <c r="HF22" s="159"/>
      <c r="HG22" s="159"/>
      <c r="HH22" s="159"/>
      <c r="HI22" s="159"/>
      <c r="HJ22" s="159"/>
      <c r="HK22" s="159"/>
      <c r="HL22" s="159"/>
      <c r="HM22" s="159"/>
      <c r="HN22" s="159"/>
      <c r="HO22" s="159"/>
      <c r="HP22" s="159"/>
      <c r="HQ22" s="159"/>
      <c r="HR22" s="159"/>
      <c r="HS22" s="159"/>
      <c r="HT22" s="159"/>
      <c r="HU22" s="159"/>
      <c r="HV22" s="159"/>
      <c r="HW22" s="159"/>
      <c r="HX22" s="159"/>
      <c r="HY22" s="159"/>
      <c r="HZ22" s="159"/>
      <c r="IA22" s="159"/>
      <c r="IB22" s="159"/>
      <c r="IC22" s="159"/>
      <c r="ID22" s="159"/>
      <c r="IE22" s="159"/>
      <c r="IF22" s="159"/>
      <c r="IG22" s="159"/>
      <c r="IH22" s="159"/>
      <c r="II22" s="159"/>
      <c r="IJ22" s="159"/>
      <c r="IK22" s="159"/>
      <c r="IL22" s="159"/>
      <c r="IM22" s="159"/>
      <c r="IN22" s="159"/>
      <c r="IO22" s="159"/>
      <c r="IP22" s="159"/>
      <c r="IQ22" s="159"/>
      <c r="IR22" s="159"/>
      <c r="IS22" s="159"/>
      <c r="IT22" s="159"/>
    </row>
    <row r="23" s="125" customFormat="true" ht="29.1" customHeight="true" spans="1:254">
      <c r="A23" s="163"/>
      <c r="B23" s="163"/>
      <c r="C23" s="163" t="s">
        <v>232</v>
      </c>
      <c r="D23" s="16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c r="DE23" s="159"/>
      <c r="DF23" s="159"/>
      <c r="DG23" s="159"/>
      <c r="DH23" s="159"/>
      <c r="DI23" s="159"/>
      <c r="DJ23" s="159"/>
      <c r="DK23" s="159"/>
      <c r="DL23" s="159"/>
      <c r="DM23" s="159"/>
      <c r="DN23" s="159"/>
      <c r="DO23" s="159"/>
      <c r="DP23" s="159"/>
      <c r="DQ23" s="159"/>
      <c r="DR23" s="159"/>
      <c r="DS23" s="159"/>
      <c r="DT23" s="159"/>
      <c r="DU23" s="159"/>
      <c r="DV23" s="159"/>
      <c r="DW23" s="159"/>
      <c r="DX23" s="159"/>
      <c r="DY23" s="159"/>
      <c r="DZ23" s="159"/>
      <c r="EA23" s="159"/>
      <c r="EB23" s="159"/>
      <c r="EC23" s="159"/>
      <c r="ED23" s="159"/>
      <c r="EE23" s="159"/>
      <c r="EF23" s="159"/>
      <c r="EG23" s="159"/>
      <c r="EH23" s="159"/>
      <c r="EI23" s="159"/>
      <c r="EJ23" s="159"/>
      <c r="EK23" s="159"/>
      <c r="EL23" s="159"/>
      <c r="EM23" s="159"/>
      <c r="EN23" s="159"/>
      <c r="EO23" s="159"/>
      <c r="EP23" s="159"/>
      <c r="EQ23" s="159"/>
      <c r="ER23" s="159"/>
      <c r="ES23" s="159"/>
      <c r="ET23" s="159"/>
      <c r="EU23" s="159"/>
      <c r="EV23" s="159"/>
      <c r="EW23" s="159"/>
      <c r="EX23" s="159"/>
      <c r="EY23" s="159"/>
      <c r="EZ23" s="159"/>
      <c r="FA23" s="159"/>
      <c r="FB23" s="159"/>
      <c r="FC23" s="159"/>
      <c r="FD23" s="159"/>
      <c r="FE23" s="159"/>
      <c r="FF23" s="159"/>
      <c r="FG23" s="159"/>
      <c r="FH23" s="159"/>
      <c r="FI23" s="159"/>
      <c r="FJ23" s="159"/>
      <c r="FK23" s="159"/>
      <c r="FL23" s="159"/>
      <c r="FM23" s="159"/>
      <c r="FN23" s="159"/>
      <c r="FO23" s="159"/>
      <c r="FP23" s="159"/>
      <c r="FQ23" s="159"/>
      <c r="FR23" s="159"/>
      <c r="FS23" s="159"/>
      <c r="FT23" s="159"/>
      <c r="FU23" s="159"/>
      <c r="FV23" s="159"/>
      <c r="FW23" s="159"/>
      <c r="FX23" s="159"/>
      <c r="FY23" s="159"/>
      <c r="FZ23" s="159"/>
      <c r="GA23" s="159"/>
      <c r="GB23" s="159"/>
      <c r="GC23" s="159"/>
      <c r="GD23" s="159"/>
      <c r="GE23" s="159"/>
      <c r="GF23" s="159"/>
      <c r="GG23" s="159"/>
      <c r="GH23" s="159"/>
      <c r="GI23" s="159"/>
      <c r="GJ23" s="159"/>
      <c r="GK23" s="159"/>
      <c r="GL23" s="159"/>
      <c r="GM23" s="159"/>
      <c r="GN23" s="159"/>
      <c r="GO23" s="159"/>
      <c r="GP23" s="159"/>
      <c r="GQ23" s="159"/>
      <c r="GR23" s="159"/>
      <c r="GS23" s="159"/>
      <c r="GT23" s="159"/>
      <c r="GU23" s="159"/>
      <c r="GV23" s="159"/>
      <c r="GW23" s="159"/>
      <c r="GX23" s="159"/>
      <c r="GY23" s="159"/>
      <c r="GZ23" s="159"/>
      <c r="HA23" s="159"/>
      <c r="HB23" s="159"/>
      <c r="HC23" s="159"/>
      <c r="HD23" s="159"/>
      <c r="HE23" s="159"/>
      <c r="HF23" s="159"/>
      <c r="HG23" s="159"/>
      <c r="HH23" s="159"/>
      <c r="HI23" s="159"/>
      <c r="HJ23" s="159"/>
      <c r="HK23" s="159"/>
      <c r="HL23" s="159"/>
      <c r="HM23" s="159"/>
      <c r="HN23" s="159"/>
      <c r="HO23" s="159"/>
      <c r="HP23" s="159"/>
      <c r="HQ23" s="159"/>
      <c r="HR23" s="159"/>
      <c r="HS23" s="159"/>
      <c r="HT23" s="159"/>
      <c r="HU23" s="159"/>
      <c r="HV23" s="159"/>
      <c r="HW23" s="159"/>
      <c r="HX23" s="159"/>
      <c r="HY23" s="159"/>
      <c r="HZ23" s="159"/>
      <c r="IA23" s="159"/>
      <c r="IB23" s="159"/>
      <c r="IC23" s="159"/>
      <c r="ID23" s="159"/>
      <c r="IE23" s="159"/>
      <c r="IF23" s="159"/>
      <c r="IG23" s="159"/>
      <c r="IH23" s="159"/>
      <c r="II23" s="159"/>
      <c r="IJ23" s="159"/>
      <c r="IK23" s="159"/>
      <c r="IL23" s="159"/>
      <c r="IM23" s="159"/>
      <c r="IN23" s="159"/>
      <c r="IO23" s="159"/>
      <c r="IP23" s="159"/>
      <c r="IQ23" s="159"/>
      <c r="IR23" s="159"/>
      <c r="IS23" s="159"/>
      <c r="IT23" s="159"/>
    </row>
    <row r="24" s="143" customFormat="true" ht="29.1" customHeight="true" spans="1:254">
      <c r="A24" s="162" t="s">
        <v>165</v>
      </c>
      <c r="B24" s="162">
        <f>B19+B20+B21+B22</f>
        <v>355</v>
      </c>
      <c r="C24" s="162" t="s">
        <v>233</v>
      </c>
      <c r="D24" s="164">
        <f>D19+D20+D21+D22+D23</f>
        <v>355</v>
      </c>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2"/>
      <c r="EF24" s="142"/>
      <c r="EG24" s="142"/>
      <c r="EH24" s="142"/>
      <c r="EI24" s="142"/>
      <c r="EJ24" s="142"/>
      <c r="EK24" s="142"/>
      <c r="EL24" s="142"/>
      <c r="EM24" s="142"/>
      <c r="EN24" s="142"/>
      <c r="EO24" s="142"/>
      <c r="EP24" s="142"/>
      <c r="EQ24" s="142"/>
      <c r="ER24" s="142"/>
      <c r="ES24" s="142"/>
      <c r="ET24" s="142"/>
      <c r="EU24" s="142"/>
      <c r="EV24" s="142"/>
      <c r="EW24" s="142"/>
      <c r="EX24" s="142"/>
      <c r="EY24" s="142"/>
      <c r="EZ24" s="142"/>
      <c r="FA24" s="142"/>
      <c r="FB24" s="142"/>
      <c r="FC24" s="142"/>
      <c r="FD24" s="142"/>
      <c r="FE24" s="142"/>
      <c r="FF24" s="142"/>
      <c r="FG24" s="142"/>
      <c r="FH24" s="142"/>
      <c r="FI24" s="142"/>
      <c r="FJ24" s="142"/>
      <c r="FK24" s="142"/>
      <c r="FL24" s="142"/>
      <c r="FM24" s="142"/>
      <c r="FN24" s="142"/>
      <c r="FO24" s="142"/>
      <c r="FP24" s="142"/>
      <c r="FQ24" s="142"/>
      <c r="FR24" s="142"/>
      <c r="FS24" s="142"/>
      <c r="FT24" s="142"/>
      <c r="FU24" s="142"/>
      <c r="FV24" s="142"/>
      <c r="FW24" s="142"/>
      <c r="FX24" s="142"/>
      <c r="FY24" s="142"/>
      <c r="FZ24" s="142"/>
      <c r="GA24" s="142"/>
      <c r="GB24" s="142"/>
      <c r="GC24" s="142"/>
      <c r="GD24" s="142"/>
      <c r="GE24" s="142"/>
      <c r="GF24" s="142"/>
      <c r="GG24" s="142"/>
      <c r="GH24" s="142"/>
      <c r="GI24" s="142"/>
      <c r="GJ24" s="142"/>
      <c r="GK24" s="142"/>
      <c r="GL24" s="142"/>
      <c r="GM24" s="142"/>
      <c r="GN24" s="142"/>
      <c r="GO24" s="142"/>
      <c r="GP24" s="142"/>
      <c r="GQ24" s="142"/>
      <c r="GR24" s="142"/>
      <c r="GS24" s="142"/>
      <c r="GT24" s="142"/>
      <c r="GU24" s="142"/>
      <c r="GV24" s="142"/>
      <c r="GW24" s="142"/>
      <c r="GX24" s="142"/>
      <c r="GY24" s="142"/>
      <c r="GZ24" s="142"/>
      <c r="HA24" s="142"/>
      <c r="HB24" s="142"/>
      <c r="HC24" s="142"/>
      <c r="HD24" s="142"/>
      <c r="HE24" s="142"/>
      <c r="HF24" s="142"/>
      <c r="HG24" s="142"/>
      <c r="HH24" s="142"/>
      <c r="HI24" s="142"/>
      <c r="HJ24" s="142"/>
      <c r="HK24" s="142"/>
      <c r="HL24" s="142"/>
      <c r="HM24" s="142"/>
      <c r="HN24" s="142"/>
      <c r="HO24" s="142"/>
      <c r="HP24" s="142"/>
      <c r="HQ24" s="142"/>
      <c r="HR24" s="142"/>
      <c r="HS24" s="142"/>
      <c r="HT24" s="142"/>
      <c r="HU24" s="142"/>
      <c r="HV24" s="142"/>
      <c r="HW24" s="142"/>
      <c r="HX24" s="142"/>
      <c r="HY24" s="142"/>
      <c r="HZ24" s="142"/>
      <c r="IA24" s="142"/>
      <c r="IB24" s="142"/>
      <c r="IC24" s="142"/>
      <c r="ID24" s="142"/>
      <c r="IE24" s="142"/>
      <c r="IF24" s="142"/>
      <c r="IG24" s="142"/>
      <c r="IH24" s="142"/>
      <c r="II24" s="166"/>
      <c r="IJ24" s="166"/>
      <c r="IK24" s="166"/>
      <c r="IL24" s="166"/>
      <c r="IM24" s="166"/>
      <c r="IN24" s="166"/>
      <c r="IO24" s="166"/>
      <c r="IP24" s="166"/>
      <c r="IQ24" s="166"/>
      <c r="IR24" s="166"/>
      <c r="IS24" s="166"/>
      <c r="IT24" s="166"/>
    </row>
    <row r="25" s="158" customFormat="true" ht="22.5" customHeight="true" spans="1:242">
      <c r="A25" s="128"/>
      <c r="B25" s="128"/>
      <c r="C25" s="128"/>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5"/>
      <c r="BL25" s="165"/>
      <c r="BM25" s="165"/>
      <c r="BN25" s="165"/>
      <c r="BO25" s="165"/>
      <c r="BP25" s="165"/>
      <c r="BQ25" s="165"/>
      <c r="BR25" s="165"/>
      <c r="BS25" s="165"/>
      <c r="BT25" s="165"/>
      <c r="BU25" s="165"/>
      <c r="BV25" s="165"/>
      <c r="BW25" s="165"/>
      <c r="BX25" s="165"/>
      <c r="BY25" s="165"/>
      <c r="BZ25" s="165"/>
      <c r="CA25" s="165"/>
      <c r="CB25" s="165"/>
      <c r="CC25" s="165"/>
      <c r="CD25" s="165"/>
      <c r="CE25" s="165"/>
      <c r="CF25" s="165"/>
      <c r="CG25" s="165"/>
      <c r="CH25" s="165"/>
      <c r="CI25" s="165"/>
      <c r="CJ25" s="165"/>
      <c r="CK25" s="165"/>
      <c r="CL25" s="165"/>
      <c r="CM25" s="165"/>
      <c r="CN25" s="165"/>
      <c r="CO25" s="165"/>
      <c r="CP25" s="165"/>
      <c r="CQ25" s="165"/>
      <c r="CR25" s="165"/>
      <c r="CS25" s="165"/>
      <c r="CT25" s="165"/>
      <c r="CU25" s="165"/>
      <c r="CV25" s="165"/>
      <c r="CW25" s="165"/>
      <c r="CX25" s="165"/>
      <c r="CY25" s="165"/>
      <c r="CZ25" s="165"/>
      <c r="DA25" s="165"/>
      <c r="DB25" s="165"/>
      <c r="DC25" s="165"/>
      <c r="DD25" s="165"/>
      <c r="DE25" s="165"/>
      <c r="DF25" s="165"/>
      <c r="DG25" s="165"/>
      <c r="DH25" s="165"/>
      <c r="DI25" s="165"/>
      <c r="DJ25" s="165"/>
      <c r="DK25" s="165"/>
      <c r="DL25" s="165"/>
      <c r="DM25" s="165"/>
      <c r="DN25" s="165"/>
      <c r="DO25" s="165"/>
      <c r="DP25" s="165"/>
      <c r="DQ25" s="165"/>
      <c r="DR25" s="165"/>
      <c r="DS25" s="165"/>
      <c r="DT25" s="165"/>
      <c r="DU25" s="165"/>
      <c r="DV25" s="165"/>
      <c r="DW25" s="165"/>
      <c r="DX25" s="165"/>
      <c r="DY25" s="165"/>
      <c r="DZ25" s="165"/>
      <c r="EA25" s="165"/>
      <c r="EB25" s="165"/>
      <c r="EC25" s="165"/>
      <c r="ED25" s="165"/>
      <c r="EE25" s="165"/>
      <c r="EF25" s="165"/>
      <c r="EG25" s="165"/>
      <c r="EH25" s="165"/>
      <c r="EI25" s="165"/>
      <c r="EJ25" s="165"/>
      <c r="EK25" s="165"/>
      <c r="EL25" s="165"/>
      <c r="EM25" s="165"/>
      <c r="EN25" s="165"/>
      <c r="EO25" s="165"/>
      <c r="EP25" s="165"/>
      <c r="EQ25" s="165"/>
      <c r="ER25" s="165"/>
      <c r="ES25" s="165"/>
      <c r="ET25" s="165"/>
      <c r="EU25" s="165"/>
      <c r="EV25" s="165"/>
      <c r="EW25" s="165"/>
      <c r="EX25" s="165"/>
      <c r="EY25" s="165"/>
      <c r="EZ25" s="165"/>
      <c r="FA25" s="165"/>
      <c r="FB25" s="165"/>
      <c r="FC25" s="165"/>
      <c r="FD25" s="165"/>
      <c r="FE25" s="165"/>
      <c r="FF25" s="165"/>
      <c r="FG25" s="165"/>
      <c r="FH25" s="165"/>
      <c r="FI25" s="165"/>
      <c r="FJ25" s="165"/>
      <c r="FK25" s="165"/>
      <c r="FL25" s="165"/>
      <c r="FM25" s="165"/>
      <c r="FN25" s="165"/>
      <c r="FO25" s="165"/>
      <c r="FP25" s="165"/>
      <c r="FQ25" s="165"/>
      <c r="FR25" s="165"/>
      <c r="FS25" s="165"/>
      <c r="FT25" s="165"/>
      <c r="FU25" s="165"/>
      <c r="FV25" s="165"/>
      <c r="FW25" s="165"/>
      <c r="FX25" s="165"/>
      <c r="FY25" s="165"/>
      <c r="FZ25" s="165"/>
      <c r="GA25" s="165"/>
      <c r="GB25" s="165"/>
      <c r="GC25" s="165"/>
      <c r="GD25" s="165"/>
      <c r="GE25" s="165"/>
      <c r="GF25" s="165"/>
      <c r="GG25" s="165"/>
      <c r="GH25" s="165"/>
      <c r="GI25" s="165"/>
      <c r="GJ25" s="165"/>
      <c r="GK25" s="165"/>
      <c r="GL25" s="165"/>
      <c r="GM25" s="165"/>
      <c r="GN25" s="165"/>
      <c r="GO25" s="165"/>
      <c r="GP25" s="165"/>
      <c r="GQ25" s="165"/>
      <c r="GR25" s="165"/>
      <c r="GS25" s="165"/>
      <c r="GT25" s="165"/>
      <c r="GU25" s="165"/>
      <c r="GV25" s="165"/>
      <c r="GW25" s="165"/>
      <c r="GX25" s="165"/>
      <c r="GY25" s="165"/>
      <c r="GZ25" s="165"/>
      <c r="HA25" s="165"/>
      <c r="HB25" s="165"/>
      <c r="HC25" s="165"/>
      <c r="HD25" s="165"/>
      <c r="HE25" s="165"/>
      <c r="HF25" s="165"/>
      <c r="HG25" s="165"/>
      <c r="HH25" s="165"/>
      <c r="HI25" s="165"/>
      <c r="HJ25" s="165"/>
      <c r="HK25" s="165"/>
      <c r="HL25" s="165"/>
      <c r="HM25" s="165"/>
      <c r="HN25" s="165"/>
      <c r="HO25" s="165"/>
      <c r="HP25" s="165"/>
      <c r="HQ25" s="165"/>
      <c r="HR25" s="165"/>
      <c r="HS25" s="165"/>
      <c r="HT25" s="165"/>
      <c r="HU25" s="165"/>
      <c r="HV25" s="165"/>
      <c r="HW25" s="165"/>
      <c r="HX25" s="165"/>
      <c r="HY25" s="165"/>
      <c r="HZ25" s="165"/>
      <c r="IA25" s="165"/>
      <c r="IB25" s="165"/>
      <c r="IC25" s="165"/>
      <c r="ID25" s="165"/>
      <c r="IE25" s="165"/>
      <c r="IF25" s="165"/>
      <c r="IG25" s="165"/>
      <c r="IH25" s="165"/>
    </row>
    <row r="26" s="125" customFormat="true" ht="22.5" customHeight="true" spans="1:254">
      <c r="A26" s="128"/>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8"/>
      <c r="DD26" s="128"/>
      <c r="DE26" s="128"/>
      <c r="DF26" s="128"/>
      <c r="DG26" s="128"/>
      <c r="DH26" s="128"/>
      <c r="DI26" s="128"/>
      <c r="DJ26" s="128"/>
      <c r="DK26" s="128"/>
      <c r="DL26" s="128"/>
      <c r="DM26" s="128"/>
      <c r="DN26" s="128"/>
      <c r="DO26" s="128"/>
      <c r="DP26" s="128"/>
      <c r="DQ26" s="128"/>
      <c r="DR26" s="128"/>
      <c r="DS26" s="128"/>
      <c r="DT26" s="128"/>
      <c r="DU26" s="128"/>
      <c r="DV26" s="128"/>
      <c r="DW26" s="128"/>
      <c r="DX26" s="128"/>
      <c r="DY26" s="128"/>
      <c r="DZ26" s="128"/>
      <c r="EA26" s="128"/>
      <c r="EB26" s="128"/>
      <c r="EC26" s="128"/>
      <c r="ED26" s="128"/>
      <c r="EE26" s="128"/>
      <c r="EF26" s="128"/>
      <c r="EG26" s="128"/>
      <c r="EH26" s="128"/>
      <c r="EI26" s="128"/>
      <c r="EJ26" s="128"/>
      <c r="EK26" s="128"/>
      <c r="EL26" s="128"/>
      <c r="EM26" s="128"/>
      <c r="EN26" s="128"/>
      <c r="EO26" s="128"/>
      <c r="EP26" s="128"/>
      <c r="EQ26" s="128"/>
      <c r="ER26" s="128"/>
      <c r="ES26" s="128"/>
      <c r="ET26" s="128"/>
      <c r="EU26" s="128"/>
      <c r="EV26" s="128"/>
      <c r="EW26" s="128"/>
      <c r="EX26" s="128"/>
      <c r="EY26" s="128"/>
      <c r="EZ26" s="128"/>
      <c r="FA26" s="128"/>
      <c r="FB26" s="128"/>
      <c r="FC26" s="128"/>
      <c r="FD26" s="128"/>
      <c r="FE26" s="128"/>
      <c r="FF26" s="128"/>
      <c r="FG26" s="128"/>
      <c r="FH26" s="128"/>
      <c r="FI26" s="128"/>
      <c r="FJ26" s="128"/>
      <c r="FK26" s="128"/>
      <c r="FL26" s="128"/>
      <c r="FM26" s="128"/>
      <c r="FN26" s="128"/>
      <c r="FO26" s="128"/>
      <c r="FP26" s="128"/>
      <c r="FQ26" s="128"/>
      <c r="FR26" s="128"/>
      <c r="FS26" s="128"/>
      <c r="FT26" s="128"/>
      <c r="FU26" s="128"/>
      <c r="FV26" s="128"/>
      <c r="FW26" s="128"/>
      <c r="FX26" s="128"/>
      <c r="FY26" s="128"/>
      <c r="FZ26" s="128"/>
      <c r="GA26" s="128"/>
      <c r="GB26" s="128"/>
      <c r="GC26" s="128"/>
      <c r="GD26" s="128"/>
      <c r="GE26" s="128"/>
      <c r="GF26" s="128"/>
      <c r="GG26" s="128"/>
      <c r="GH26" s="128"/>
      <c r="GI26" s="128"/>
      <c r="GJ26" s="128"/>
      <c r="GK26" s="128"/>
      <c r="GL26" s="128"/>
      <c r="GM26" s="128"/>
      <c r="GN26" s="128"/>
      <c r="GO26" s="128"/>
      <c r="GP26" s="128"/>
      <c r="GQ26" s="128"/>
      <c r="GR26" s="128"/>
      <c r="GS26" s="128"/>
      <c r="GT26" s="128"/>
      <c r="GU26" s="128"/>
      <c r="GV26" s="128"/>
      <c r="GW26" s="128"/>
      <c r="GX26" s="128"/>
      <c r="GY26" s="128"/>
      <c r="GZ26" s="128"/>
      <c r="HA26" s="128"/>
      <c r="HB26" s="128"/>
      <c r="HC26" s="128"/>
      <c r="HD26" s="128"/>
      <c r="HE26" s="128"/>
      <c r="HF26" s="128"/>
      <c r="HG26" s="128"/>
      <c r="HH26" s="128"/>
      <c r="HI26" s="128"/>
      <c r="HJ26" s="128"/>
      <c r="HK26" s="128"/>
      <c r="HL26" s="128"/>
      <c r="HM26" s="128"/>
      <c r="HN26" s="128"/>
      <c r="HO26" s="128"/>
      <c r="HP26" s="128"/>
      <c r="HQ26" s="128"/>
      <c r="HR26" s="128"/>
      <c r="HS26" s="128"/>
      <c r="HT26" s="128"/>
      <c r="HU26" s="128"/>
      <c r="HV26" s="128"/>
      <c r="HW26" s="128"/>
      <c r="HX26" s="128"/>
      <c r="HY26" s="128"/>
      <c r="HZ26" s="128"/>
      <c r="IA26" s="128"/>
      <c r="IB26" s="128"/>
      <c r="IC26" s="128"/>
      <c r="ID26" s="128"/>
      <c r="IE26" s="128"/>
      <c r="IF26" s="128"/>
      <c r="IG26" s="128"/>
      <c r="IH26" s="128"/>
      <c r="II26" s="159"/>
      <c r="IJ26" s="159"/>
      <c r="IK26" s="159"/>
      <c r="IL26" s="159"/>
      <c r="IM26" s="159"/>
      <c r="IN26" s="159"/>
      <c r="IO26" s="159"/>
      <c r="IP26" s="159"/>
      <c r="IQ26" s="159"/>
      <c r="IR26" s="159"/>
      <c r="IS26" s="159"/>
      <c r="IT26" s="159"/>
    </row>
  </sheetData>
  <mergeCells count="3">
    <mergeCell ref="A2:D2"/>
    <mergeCell ref="A4:B4"/>
    <mergeCell ref="C4:D4"/>
  </mergeCells>
  <printOptions horizontalCentered="true"/>
  <pageMargins left="0.35" right="0.35" top="0.629861111111111" bottom="0.590277777777778" header="0.468055555555556" footer="0.550694444444444"/>
  <pageSetup paperSize="9" firstPageNumber="7" orientation="portrait" useFirstPageNumber="true" horizontalDpi="600" verticalDpi="600"/>
  <headerFooter alignWithMargins="0" scaleWithDoc="0">
    <oddFooter>&amp;C&amp;"Arial"&amp;10第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7"/>
  <sheetViews>
    <sheetView showGridLines="0" showZeros="0" zoomScale="85" zoomScaleNormal="85" workbookViewId="0">
      <pane xSplit="1" ySplit="4" topLeftCell="B17" activePane="bottomRight" state="frozen"/>
      <selection/>
      <selection pane="topRight"/>
      <selection pane="bottomLeft"/>
      <selection pane="bottomRight" activeCell="H33" sqref="H33"/>
    </sheetView>
  </sheetViews>
  <sheetFormatPr defaultColWidth="7.875" defaultRowHeight="14.25"/>
  <cols>
    <col min="1" max="1" width="29.625" style="512" customWidth="true"/>
    <col min="2" max="3" width="11.125" style="512" customWidth="true"/>
    <col min="4" max="4" width="10.625" style="512" customWidth="true"/>
    <col min="5" max="5" width="31.9" style="512" customWidth="true"/>
    <col min="6" max="7" width="12.125" style="512" customWidth="true"/>
    <col min="8" max="8" width="10.625" style="516" customWidth="true"/>
    <col min="9" max="9" width="7.875" style="512" customWidth="true"/>
    <col min="10" max="10" width="7.875" style="512"/>
    <col min="11" max="11" width="12.625" style="512"/>
    <col min="12" max="12" width="13.75" style="512"/>
    <col min="13" max="202" width="7.875" style="512"/>
    <col min="203" max="16362" width="7.875" style="517"/>
    <col min="16363" max="16363" width="7.875" style="518"/>
    <col min="16364" max="16384" width="7.875" style="517"/>
  </cols>
  <sheetData>
    <row r="1" s="512" customFormat="true" ht="28" customHeight="true" spans="1:8">
      <c r="A1" s="513" t="s">
        <v>1</v>
      </c>
      <c r="B1" s="513"/>
      <c r="C1" s="513"/>
      <c r="D1" s="513"/>
      <c r="H1" s="516"/>
    </row>
    <row r="2" s="513" customFormat="true" ht="35" customHeight="true" spans="1:8">
      <c r="A2" s="519" t="s">
        <v>2</v>
      </c>
      <c r="B2" s="519"/>
      <c r="C2" s="519"/>
      <c r="D2" s="519"/>
      <c r="E2" s="519"/>
      <c r="F2" s="519"/>
      <c r="G2" s="519"/>
      <c r="H2" s="531"/>
    </row>
    <row r="3" s="512" customFormat="true" ht="28" customHeight="true" spans="1:8">
      <c r="A3" s="513"/>
      <c r="B3" s="513"/>
      <c r="C3" s="513"/>
      <c r="D3" s="513"/>
      <c r="E3" s="532"/>
      <c r="F3" s="532"/>
      <c r="G3" s="533" t="s">
        <v>3</v>
      </c>
      <c r="H3" s="534"/>
    </row>
    <row r="4" s="512" customFormat="true" ht="28" customHeight="true" spans="1:8">
      <c r="A4" s="520" t="s">
        <v>4</v>
      </c>
      <c r="B4" s="520"/>
      <c r="C4" s="520"/>
      <c r="D4" s="520"/>
      <c r="E4" s="520" t="s">
        <v>5</v>
      </c>
      <c r="F4" s="520"/>
      <c r="G4" s="520"/>
      <c r="H4" s="520"/>
    </row>
    <row r="5" s="512" customFormat="true" ht="40" customHeight="true" spans="1:8">
      <c r="A5" s="520" t="s">
        <v>6</v>
      </c>
      <c r="B5" s="520" t="s">
        <v>7</v>
      </c>
      <c r="C5" s="520" t="s">
        <v>8</v>
      </c>
      <c r="D5" s="520" t="s">
        <v>9</v>
      </c>
      <c r="E5" s="520" t="s">
        <v>6</v>
      </c>
      <c r="F5" s="520" t="s">
        <v>7</v>
      </c>
      <c r="G5" s="520" t="s">
        <v>8</v>
      </c>
      <c r="H5" s="520" t="s">
        <v>9</v>
      </c>
    </row>
    <row r="6" s="514" customFormat="true" ht="28" customHeight="true" spans="1:16384">
      <c r="A6" s="521" t="s">
        <v>10</v>
      </c>
      <c r="B6" s="522">
        <f>SUM(B7:B23)</f>
        <v>107428</v>
      </c>
      <c r="C6" s="522">
        <f>SUM(C7:C23)</f>
        <v>100799</v>
      </c>
      <c r="D6" s="523">
        <f t="shared" ref="D6:D9" si="0">(C6/B6-1)*100</f>
        <v>-6.17064452470492</v>
      </c>
      <c r="E6" s="535" t="s">
        <v>11</v>
      </c>
      <c r="F6" s="536">
        <v>160759</v>
      </c>
      <c r="G6" s="525">
        <v>158156</v>
      </c>
      <c r="H6" s="523">
        <f t="shared" ref="H6:H29" si="1">(G6/F6-1)*100</f>
        <v>-1.61919394870582</v>
      </c>
      <c r="GU6" s="545"/>
      <c r="GV6" s="545"/>
      <c r="GW6" s="545"/>
      <c r="GX6" s="545"/>
      <c r="GY6" s="545"/>
      <c r="GZ6" s="545"/>
      <c r="HA6" s="545"/>
      <c r="HB6" s="545"/>
      <c r="HC6" s="545"/>
      <c r="HD6" s="545"/>
      <c r="HE6" s="545"/>
      <c r="HF6" s="545"/>
      <c r="HG6" s="545"/>
      <c r="HH6" s="545"/>
      <c r="HI6" s="545"/>
      <c r="HJ6" s="545"/>
      <c r="HK6" s="545"/>
      <c r="HL6" s="545"/>
      <c r="HM6" s="545"/>
      <c r="HN6" s="545"/>
      <c r="HO6" s="545"/>
      <c r="HP6" s="545"/>
      <c r="HQ6" s="545"/>
      <c r="HR6" s="545"/>
      <c r="HS6" s="545"/>
      <c r="HT6" s="545"/>
      <c r="HU6" s="545"/>
      <c r="HV6" s="545"/>
      <c r="HW6" s="545"/>
      <c r="HX6" s="545"/>
      <c r="HY6" s="545"/>
      <c r="HZ6" s="545"/>
      <c r="IA6" s="545"/>
      <c r="IB6" s="545"/>
      <c r="IC6" s="545"/>
      <c r="ID6" s="545"/>
      <c r="IE6" s="545"/>
      <c r="IF6" s="545"/>
      <c r="IG6" s="545"/>
      <c r="IH6" s="545"/>
      <c r="II6" s="545"/>
      <c r="IJ6" s="545"/>
      <c r="IK6" s="545"/>
      <c r="IL6" s="545"/>
      <c r="IM6" s="545"/>
      <c r="IN6" s="545"/>
      <c r="IO6" s="545"/>
      <c r="IP6" s="545"/>
      <c r="IQ6" s="545"/>
      <c r="IR6" s="545"/>
      <c r="IS6" s="545"/>
      <c r="IT6" s="545"/>
      <c r="IU6" s="545"/>
      <c r="IV6" s="545"/>
      <c r="IW6" s="545"/>
      <c r="IX6" s="545"/>
      <c r="IY6" s="545"/>
      <c r="IZ6" s="545"/>
      <c r="JA6" s="545"/>
      <c r="JB6" s="545"/>
      <c r="JC6" s="545"/>
      <c r="JD6" s="545"/>
      <c r="JE6" s="545"/>
      <c r="JF6" s="545"/>
      <c r="JG6" s="545"/>
      <c r="JH6" s="545"/>
      <c r="JI6" s="545"/>
      <c r="JJ6" s="545"/>
      <c r="JK6" s="545"/>
      <c r="JL6" s="545"/>
      <c r="JM6" s="545"/>
      <c r="JN6" s="545"/>
      <c r="JO6" s="545"/>
      <c r="JP6" s="545"/>
      <c r="JQ6" s="545"/>
      <c r="JR6" s="545"/>
      <c r="JS6" s="545"/>
      <c r="JT6" s="545"/>
      <c r="JU6" s="545"/>
      <c r="JV6" s="545"/>
      <c r="JW6" s="545"/>
      <c r="JX6" s="545"/>
      <c r="JY6" s="545"/>
      <c r="JZ6" s="545"/>
      <c r="KA6" s="545"/>
      <c r="KB6" s="545"/>
      <c r="KC6" s="545"/>
      <c r="KD6" s="545"/>
      <c r="KE6" s="545"/>
      <c r="KF6" s="545"/>
      <c r="KG6" s="545"/>
      <c r="KH6" s="545"/>
      <c r="KI6" s="545"/>
      <c r="KJ6" s="545"/>
      <c r="KK6" s="545"/>
      <c r="KL6" s="545"/>
      <c r="KM6" s="545"/>
      <c r="KN6" s="545"/>
      <c r="KO6" s="545"/>
      <c r="KP6" s="545"/>
      <c r="KQ6" s="545"/>
      <c r="KR6" s="545"/>
      <c r="KS6" s="545"/>
      <c r="KT6" s="545"/>
      <c r="KU6" s="545"/>
      <c r="KV6" s="545"/>
      <c r="KW6" s="545"/>
      <c r="KX6" s="545"/>
      <c r="KY6" s="545"/>
      <c r="KZ6" s="545"/>
      <c r="LA6" s="545"/>
      <c r="LB6" s="545"/>
      <c r="LC6" s="545"/>
      <c r="LD6" s="545"/>
      <c r="LE6" s="545"/>
      <c r="LF6" s="545"/>
      <c r="LG6" s="545"/>
      <c r="LH6" s="545"/>
      <c r="LI6" s="545"/>
      <c r="LJ6" s="545"/>
      <c r="LK6" s="545"/>
      <c r="LL6" s="545"/>
      <c r="LM6" s="545"/>
      <c r="LN6" s="545"/>
      <c r="LO6" s="545"/>
      <c r="LP6" s="545"/>
      <c r="LQ6" s="545"/>
      <c r="LR6" s="545"/>
      <c r="LS6" s="545"/>
      <c r="LT6" s="545"/>
      <c r="LU6" s="545"/>
      <c r="LV6" s="545"/>
      <c r="LW6" s="545"/>
      <c r="LX6" s="545"/>
      <c r="LY6" s="545"/>
      <c r="LZ6" s="545"/>
      <c r="MA6" s="545"/>
      <c r="MB6" s="545"/>
      <c r="MC6" s="545"/>
      <c r="MD6" s="545"/>
      <c r="ME6" s="545"/>
      <c r="MF6" s="545"/>
      <c r="MG6" s="545"/>
      <c r="MH6" s="545"/>
      <c r="MI6" s="545"/>
      <c r="MJ6" s="545"/>
      <c r="MK6" s="545"/>
      <c r="ML6" s="545"/>
      <c r="MM6" s="545"/>
      <c r="MN6" s="545"/>
      <c r="MO6" s="545"/>
      <c r="MP6" s="545"/>
      <c r="MQ6" s="545"/>
      <c r="MR6" s="545"/>
      <c r="MS6" s="545"/>
      <c r="MT6" s="545"/>
      <c r="MU6" s="545"/>
      <c r="MV6" s="545"/>
      <c r="MW6" s="545"/>
      <c r="MX6" s="545"/>
      <c r="MY6" s="545"/>
      <c r="MZ6" s="545"/>
      <c r="NA6" s="545"/>
      <c r="NB6" s="545"/>
      <c r="NC6" s="545"/>
      <c r="ND6" s="545"/>
      <c r="NE6" s="545"/>
      <c r="NF6" s="545"/>
      <c r="NG6" s="545"/>
      <c r="NH6" s="545"/>
      <c r="NI6" s="545"/>
      <c r="NJ6" s="545"/>
      <c r="NK6" s="545"/>
      <c r="NL6" s="545"/>
      <c r="NM6" s="545"/>
      <c r="NN6" s="545"/>
      <c r="NO6" s="545"/>
      <c r="NP6" s="545"/>
      <c r="NQ6" s="545"/>
      <c r="NR6" s="545"/>
      <c r="NS6" s="545"/>
      <c r="NT6" s="545"/>
      <c r="NU6" s="545"/>
      <c r="NV6" s="545"/>
      <c r="NW6" s="545"/>
      <c r="NX6" s="545"/>
      <c r="NY6" s="545"/>
      <c r="NZ6" s="545"/>
      <c r="OA6" s="545"/>
      <c r="OB6" s="545"/>
      <c r="OC6" s="545"/>
      <c r="OD6" s="545"/>
      <c r="OE6" s="545"/>
      <c r="OF6" s="545"/>
      <c r="OG6" s="545"/>
      <c r="OH6" s="545"/>
      <c r="OI6" s="545"/>
      <c r="OJ6" s="545"/>
      <c r="OK6" s="545"/>
      <c r="OL6" s="545"/>
      <c r="OM6" s="545"/>
      <c r="ON6" s="545"/>
      <c r="OO6" s="545"/>
      <c r="OP6" s="545"/>
      <c r="OQ6" s="545"/>
      <c r="OR6" s="545"/>
      <c r="OS6" s="545"/>
      <c r="OT6" s="545"/>
      <c r="OU6" s="545"/>
      <c r="OV6" s="545"/>
      <c r="OW6" s="545"/>
      <c r="OX6" s="545"/>
      <c r="OY6" s="545"/>
      <c r="OZ6" s="545"/>
      <c r="PA6" s="545"/>
      <c r="PB6" s="545"/>
      <c r="PC6" s="545"/>
      <c r="PD6" s="545"/>
      <c r="PE6" s="545"/>
      <c r="PF6" s="545"/>
      <c r="PG6" s="545"/>
      <c r="PH6" s="545"/>
      <c r="PI6" s="545"/>
      <c r="PJ6" s="545"/>
      <c r="PK6" s="545"/>
      <c r="PL6" s="545"/>
      <c r="PM6" s="545"/>
      <c r="PN6" s="545"/>
      <c r="PO6" s="545"/>
      <c r="PP6" s="545"/>
      <c r="PQ6" s="545"/>
      <c r="PR6" s="545"/>
      <c r="PS6" s="545"/>
      <c r="PT6" s="545"/>
      <c r="PU6" s="545"/>
      <c r="PV6" s="545"/>
      <c r="PW6" s="545"/>
      <c r="PX6" s="545"/>
      <c r="PY6" s="545"/>
      <c r="PZ6" s="545"/>
      <c r="QA6" s="545"/>
      <c r="QB6" s="545"/>
      <c r="QC6" s="545"/>
      <c r="QD6" s="545"/>
      <c r="QE6" s="545"/>
      <c r="QF6" s="545"/>
      <c r="QG6" s="545"/>
      <c r="QH6" s="545"/>
      <c r="QI6" s="545"/>
      <c r="QJ6" s="545"/>
      <c r="QK6" s="545"/>
      <c r="QL6" s="545"/>
      <c r="QM6" s="545"/>
      <c r="QN6" s="545"/>
      <c r="QO6" s="545"/>
      <c r="QP6" s="545"/>
      <c r="QQ6" s="545"/>
      <c r="QR6" s="545"/>
      <c r="QS6" s="545"/>
      <c r="QT6" s="545"/>
      <c r="QU6" s="545"/>
      <c r="QV6" s="545"/>
      <c r="QW6" s="545"/>
      <c r="QX6" s="545"/>
      <c r="QY6" s="545"/>
      <c r="QZ6" s="545"/>
      <c r="RA6" s="545"/>
      <c r="RB6" s="545"/>
      <c r="RC6" s="545"/>
      <c r="RD6" s="545"/>
      <c r="RE6" s="545"/>
      <c r="RF6" s="545"/>
      <c r="RG6" s="545"/>
      <c r="RH6" s="545"/>
      <c r="RI6" s="545"/>
      <c r="RJ6" s="545"/>
      <c r="RK6" s="545"/>
      <c r="RL6" s="545"/>
      <c r="RM6" s="545"/>
      <c r="RN6" s="545"/>
      <c r="RO6" s="545"/>
      <c r="RP6" s="545"/>
      <c r="RQ6" s="545"/>
      <c r="RR6" s="545"/>
      <c r="RS6" s="545"/>
      <c r="RT6" s="545"/>
      <c r="RU6" s="545"/>
      <c r="RV6" s="545"/>
      <c r="RW6" s="545"/>
      <c r="RX6" s="545"/>
      <c r="RY6" s="545"/>
      <c r="RZ6" s="545"/>
      <c r="SA6" s="545"/>
      <c r="SB6" s="545"/>
      <c r="SC6" s="545"/>
      <c r="SD6" s="545"/>
      <c r="SE6" s="545"/>
      <c r="SF6" s="545"/>
      <c r="SG6" s="545"/>
      <c r="SH6" s="545"/>
      <c r="SI6" s="545"/>
      <c r="SJ6" s="545"/>
      <c r="SK6" s="545"/>
      <c r="SL6" s="545"/>
      <c r="SM6" s="545"/>
      <c r="SN6" s="545"/>
      <c r="SO6" s="545"/>
      <c r="SP6" s="545"/>
      <c r="SQ6" s="545"/>
      <c r="SR6" s="545"/>
      <c r="SS6" s="545"/>
      <c r="ST6" s="545"/>
      <c r="SU6" s="545"/>
      <c r="SV6" s="545"/>
      <c r="SW6" s="545"/>
      <c r="SX6" s="545"/>
      <c r="SY6" s="545"/>
      <c r="SZ6" s="545"/>
      <c r="TA6" s="545"/>
      <c r="TB6" s="545"/>
      <c r="TC6" s="545"/>
      <c r="TD6" s="545"/>
      <c r="TE6" s="545"/>
      <c r="TF6" s="545"/>
      <c r="TG6" s="545"/>
      <c r="TH6" s="545"/>
      <c r="TI6" s="545"/>
      <c r="TJ6" s="545"/>
      <c r="TK6" s="545"/>
      <c r="TL6" s="545"/>
      <c r="TM6" s="545"/>
      <c r="TN6" s="545"/>
      <c r="TO6" s="545"/>
      <c r="TP6" s="545"/>
      <c r="TQ6" s="545"/>
      <c r="TR6" s="545"/>
      <c r="TS6" s="545"/>
      <c r="TT6" s="545"/>
      <c r="TU6" s="545"/>
      <c r="TV6" s="545"/>
      <c r="TW6" s="545"/>
      <c r="TX6" s="545"/>
      <c r="TY6" s="545"/>
      <c r="TZ6" s="545"/>
      <c r="UA6" s="545"/>
      <c r="UB6" s="545"/>
      <c r="UC6" s="545"/>
      <c r="UD6" s="545"/>
      <c r="UE6" s="545"/>
      <c r="UF6" s="545"/>
      <c r="UG6" s="545"/>
      <c r="UH6" s="545"/>
      <c r="UI6" s="545"/>
      <c r="UJ6" s="545"/>
      <c r="UK6" s="545"/>
      <c r="UL6" s="545"/>
      <c r="UM6" s="545"/>
      <c r="UN6" s="545"/>
      <c r="UO6" s="545"/>
      <c r="UP6" s="545"/>
      <c r="UQ6" s="545"/>
      <c r="UR6" s="545"/>
      <c r="US6" s="545"/>
      <c r="UT6" s="545"/>
      <c r="UU6" s="545"/>
      <c r="UV6" s="545"/>
      <c r="UW6" s="545"/>
      <c r="UX6" s="545"/>
      <c r="UY6" s="545"/>
      <c r="UZ6" s="545"/>
      <c r="VA6" s="545"/>
      <c r="VB6" s="545"/>
      <c r="VC6" s="545"/>
      <c r="VD6" s="545"/>
      <c r="VE6" s="545"/>
      <c r="VF6" s="545"/>
      <c r="VG6" s="545"/>
      <c r="VH6" s="545"/>
      <c r="VI6" s="545"/>
      <c r="VJ6" s="545"/>
      <c r="VK6" s="545"/>
      <c r="VL6" s="545"/>
      <c r="VM6" s="545"/>
      <c r="VN6" s="545"/>
      <c r="VO6" s="545"/>
      <c r="VP6" s="545"/>
      <c r="VQ6" s="545"/>
      <c r="VR6" s="545"/>
      <c r="VS6" s="545"/>
      <c r="VT6" s="545"/>
      <c r="VU6" s="545"/>
      <c r="VV6" s="545"/>
      <c r="VW6" s="545"/>
      <c r="VX6" s="545"/>
      <c r="VY6" s="545"/>
      <c r="VZ6" s="545"/>
      <c r="WA6" s="545"/>
      <c r="WB6" s="545"/>
      <c r="WC6" s="545"/>
      <c r="WD6" s="545"/>
      <c r="WE6" s="545"/>
      <c r="WF6" s="545"/>
      <c r="WG6" s="545"/>
      <c r="WH6" s="545"/>
      <c r="WI6" s="545"/>
      <c r="WJ6" s="545"/>
      <c r="WK6" s="545"/>
      <c r="WL6" s="545"/>
      <c r="WM6" s="545"/>
      <c r="WN6" s="545"/>
      <c r="WO6" s="545"/>
      <c r="WP6" s="545"/>
      <c r="WQ6" s="545"/>
      <c r="WR6" s="545"/>
      <c r="WS6" s="545"/>
      <c r="WT6" s="545"/>
      <c r="WU6" s="545"/>
      <c r="WV6" s="545"/>
      <c r="WW6" s="545"/>
      <c r="WX6" s="545"/>
      <c r="WY6" s="545"/>
      <c r="WZ6" s="545"/>
      <c r="XA6" s="545"/>
      <c r="XB6" s="545"/>
      <c r="XC6" s="545"/>
      <c r="XD6" s="545"/>
      <c r="XE6" s="545"/>
      <c r="XF6" s="545"/>
      <c r="XG6" s="545"/>
      <c r="XH6" s="545"/>
      <c r="XI6" s="545"/>
      <c r="XJ6" s="545"/>
      <c r="XK6" s="545"/>
      <c r="XL6" s="545"/>
      <c r="XM6" s="545"/>
      <c r="XN6" s="545"/>
      <c r="XO6" s="545"/>
      <c r="XP6" s="545"/>
      <c r="XQ6" s="545"/>
      <c r="XR6" s="545"/>
      <c r="XS6" s="545"/>
      <c r="XT6" s="545"/>
      <c r="XU6" s="545"/>
      <c r="XV6" s="545"/>
      <c r="XW6" s="545"/>
      <c r="XX6" s="545"/>
      <c r="XY6" s="545"/>
      <c r="XZ6" s="545"/>
      <c r="YA6" s="545"/>
      <c r="YB6" s="545"/>
      <c r="YC6" s="545"/>
      <c r="YD6" s="545"/>
      <c r="YE6" s="545"/>
      <c r="YF6" s="545"/>
      <c r="YG6" s="545"/>
      <c r="YH6" s="545"/>
      <c r="YI6" s="545"/>
      <c r="YJ6" s="545"/>
      <c r="YK6" s="545"/>
      <c r="YL6" s="545"/>
      <c r="YM6" s="545"/>
      <c r="YN6" s="545"/>
      <c r="YO6" s="545"/>
      <c r="YP6" s="545"/>
      <c r="YQ6" s="545"/>
      <c r="YR6" s="545"/>
      <c r="YS6" s="545"/>
      <c r="YT6" s="545"/>
      <c r="YU6" s="545"/>
      <c r="YV6" s="545"/>
      <c r="YW6" s="545"/>
      <c r="YX6" s="545"/>
      <c r="YY6" s="545"/>
      <c r="YZ6" s="545"/>
      <c r="ZA6" s="545"/>
      <c r="ZB6" s="545"/>
      <c r="ZC6" s="545"/>
      <c r="ZD6" s="545"/>
      <c r="ZE6" s="545"/>
      <c r="ZF6" s="545"/>
      <c r="ZG6" s="545"/>
      <c r="ZH6" s="545"/>
      <c r="ZI6" s="545"/>
      <c r="ZJ6" s="545"/>
      <c r="ZK6" s="545"/>
      <c r="ZL6" s="545"/>
      <c r="ZM6" s="545"/>
      <c r="ZN6" s="545"/>
      <c r="ZO6" s="545"/>
      <c r="ZP6" s="545"/>
      <c r="ZQ6" s="545"/>
      <c r="ZR6" s="545"/>
      <c r="ZS6" s="545"/>
      <c r="ZT6" s="545"/>
      <c r="ZU6" s="545"/>
      <c r="ZV6" s="545"/>
      <c r="ZW6" s="545"/>
      <c r="ZX6" s="545"/>
      <c r="ZY6" s="545"/>
      <c r="ZZ6" s="545"/>
      <c r="AAA6" s="545"/>
      <c r="AAB6" s="545"/>
      <c r="AAC6" s="545"/>
      <c r="AAD6" s="545"/>
      <c r="AAE6" s="545"/>
      <c r="AAF6" s="545"/>
      <c r="AAG6" s="545"/>
      <c r="AAH6" s="545"/>
      <c r="AAI6" s="545"/>
      <c r="AAJ6" s="545"/>
      <c r="AAK6" s="545"/>
      <c r="AAL6" s="545"/>
      <c r="AAM6" s="545"/>
      <c r="AAN6" s="545"/>
      <c r="AAO6" s="545"/>
      <c r="AAP6" s="545"/>
      <c r="AAQ6" s="545"/>
      <c r="AAR6" s="545"/>
      <c r="AAS6" s="545"/>
      <c r="AAT6" s="545"/>
      <c r="AAU6" s="545"/>
      <c r="AAV6" s="545"/>
      <c r="AAW6" s="545"/>
      <c r="AAX6" s="545"/>
      <c r="AAY6" s="545"/>
      <c r="AAZ6" s="545"/>
      <c r="ABA6" s="545"/>
      <c r="ABB6" s="545"/>
      <c r="ABC6" s="545"/>
      <c r="ABD6" s="545"/>
      <c r="ABE6" s="545"/>
      <c r="ABF6" s="545"/>
      <c r="ABG6" s="545"/>
      <c r="ABH6" s="545"/>
      <c r="ABI6" s="545"/>
      <c r="ABJ6" s="545"/>
      <c r="ABK6" s="545"/>
      <c r="ABL6" s="545"/>
      <c r="ABM6" s="545"/>
      <c r="ABN6" s="545"/>
      <c r="ABO6" s="545"/>
      <c r="ABP6" s="545"/>
      <c r="ABQ6" s="545"/>
      <c r="ABR6" s="545"/>
      <c r="ABS6" s="545"/>
      <c r="ABT6" s="545"/>
      <c r="ABU6" s="545"/>
      <c r="ABV6" s="545"/>
      <c r="ABW6" s="545"/>
      <c r="ABX6" s="545"/>
      <c r="ABY6" s="545"/>
      <c r="ABZ6" s="545"/>
      <c r="ACA6" s="545"/>
      <c r="ACB6" s="545"/>
      <c r="ACC6" s="545"/>
      <c r="ACD6" s="545"/>
      <c r="ACE6" s="545"/>
      <c r="ACF6" s="545"/>
      <c r="ACG6" s="545"/>
      <c r="ACH6" s="545"/>
      <c r="ACI6" s="545"/>
      <c r="ACJ6" s="545"/>
      <c r="ACK6" s="545"/>
      <c r="ACL6" s="545"/>
      <c r="ACM6" s="545"/>
      <c r="ACN6" s="545"/>
      <c r="ACO6" s="545"/>
      <c r="ACP6" s="545"/>
      <c r="ACQ6" s="545"/>
      <c r="ACR6" s="545"/>
      <c r="ACS6" s="545"/>
      <c r="ACT6" s="545"/>
      <c r="ACU6" s="545"/>
      <c r="ACV6" s="545"/>
      <c r="ACW6" s="545"/>
      <c r="ACX6" s="545"/>
      <c r="ACY6" s="545"/>
      <c r="ACZ6" s="545"/>
      <c r="ADA6" s="545"/>
      <c r="ADB6" s="545"/>
      <c r="ADC6" s="545"/>
      <c r="ADD6" s="545"/>
      <c r="ADE6" s="545"/>
      <c r="ADF6" s="545"/>
      <c r="ADG6" s="545"/>
      <c r="ADH6" s="545"/>
      <c r="ADI6" s="545"/>
      <c r="ADJ6" s="545"/>
      <c r="ADK6" s="545"/>
      <c r="ADL6" s="545"/>
      <c r="ADM6" s="545"/>
      <c r="ADN6" s="545"/>
      <c r="ADO6" s="545"/>
      <c r="ADP6" s="545"/>
      <c r="ADQ6" s="545"/>
      <c r="ADR6" s="545"/>
      <c r="ADS6" s="545"/>
      <c r="ADT6" s="545"/>
      <c r="ADU6" s="545"/>
      <c r="ADV6" s="545"/>
      <c r="ADW6" s="545"/>
      <c r="ADX6" s="545"/>
      <c r="ADY6" s="545"/>
      <c r="ADZ6" s="545"/>
      <c r="AEA6" s="545"/>
      <c r="AEB6" s="545"/>
      <c r="AEC6" s="545"/>
      <c r="AED6" s="545"/>
      <c r="AEE6" s="545"/>
      <c r="AEF6" s="545"/>
      <c r="AEG6" s="545"/>
      <c r="AEH6" s="545"/>
      <c r="AEI6" s="545"/>
      <c r="AEJ6" s="545"/>
      <c r="AEK6" s="545"/>
      <c r="AEL6" s="545"/>
      <c r="AEM6" s="545"/>
      <c r="AEN6" s="545"/>
      <c r="AEO6" s="545"/>
      <c r="AEP6" s="545"/>
      <c r="AEQ6" s="545"/>
      <c r="AER6" s="545"/>
      <c r="AES6" s="545"/>
      <c r="AET6" s="545"/>
      <c r="AEU6" s="545"/>
      <c r="AEV6" s="545"/>
      <c r="AEW6" s="545"/>
      <c r="AEX6" s="545"/>
      <c r="AEY6" s="545"/>
      <c r="AEZ6" s="545"/>
      <c r="AFA6" s="545"/>
      <c r="AFB6" s="545"/>
      <c r="AFC6" s="545"/>
      <c r="AFD6" s="545"/>
      <c r="AFE6" s="545"/>
      <c r="AFF6" s="545"/>
      <c r="AFG6" s="545"/>
      <c r="AFH6" s="545"/>
      <c r="AFI6" s="545"/>
      <c r="AFJ6" s="545"/>
      <c r="AFK6" s="545"/>
      <c r="AFL6" s="545"/>
      <c r="AFM6" s="545"/>
      <c r="AFN6" s="545"/>
      <c r="AFO6" s="545"/>
      <c r="AFP6" s="545"/>
      <c r="AFQ6" s="545"/>
      <c r="AFR6" s="545"/>
      <c r="AFS6" s="545"/>
      <c r="AFT6" s="545"/>
      <c r="AFU6" s="545"/>
      <c r="AFV6" s="545"/>
      <c r="AFW6" s="545"/>
      <c r="AFX6" s="545"/>
      <c r="AFY6" s="545"/>
      <c r="AFZ6" s="545"/>
      <c r="AGA6" s="545"/>
      <c r="AGB6" s="545"/>
      <c r="AGC6" s="545"/>
      <c r="AGD6" s="545"/>
      <c r="AGE6" s="545"/>
      <c r="AGF6" s="545"/>
      <c r="AGG6" s="545"/>
      <c r="AGH6" s="545"/>
      <c r="AGI6" s="545"/>
      <c r="AGJ6" s="545"/>
      <c r="AGK6" s="545"/>
      <c r="AGL6" s="545"/>
      <c r="AGM6" s="545"/>
      <c r="AGN6" s="545"/>
      <c r="AGO6" s="545"/>
      <c r="AGP6" s="545"/>
      <c r="AGQ6" s="545"/>
      <c r="AGR6" s="545"/>
      <c r="AGS6" s="545"/>
      <c r="AGT6" s="545"/>
      <c r="AGU6" s="545"/>
      <c r="AGV6" s="545"/>
      <c r="AGW6" s="545"/>
      <c r="AGX6" s="545"/>
      <c r="AGY6" s="545"/>
      <c r="AGZ6" s="545"/>
      <c r="AHA6" s="545"/>
      <c r="AHB6" s="545"/>
      <c r="AHC6" s="545"/>
      <c r="AHD6" s="545"/>
      <c r="AHE6" s="545"/>
      <c r="AHF6" s="545"/>
      <c r="AHG6" s="545"/>
      <c r="AHH6" s="545"/>
      <c r="AHI6" s="545"/>
      <c r="AHJ6" s="545"/>
      <c r="AHK6" s="545"/>
      <c r="AHL6" s="545"/>
      <c r="AHM6" s="545"/>
      <c r="AHN6" s="545"/>
      <c r="AHO6" s="545"/>
      <c r="AHP6" s="545"/>
      <c r="AHQ6" s="545"/>
      <c r="AHR6" s="545"/>
      <c r="AHS6" s="545"/>
      <c r="AHT6" s="545"/>
      <c r="AHU6" s="545"/>
      <c r="AHV6" s="545"/>
      <c r="AHW6" s="545"/>
      <c r="AHX6" s="545"/>
      <c r="AHY6" s="545"/>
      <c r="AHZ6" s="545"/>
      <c r="AIA6" s="545"/>
      <c r="AIB6" s="545"/>
      <c r="AIC6" s="545"/>
      <c r="AID6" s="545"/>
      <c r="AIE6" s="545"/>
      <c r="AIF6" s="545"/>
      <c r="AIG6" s="545"/>
      <c r="AIH6" s="545"/>
      <c r="AII6" s="545"/>
      <c r="AIJ6" s="545"/>
      <c r="AIK6" s="545"/>
      <c r="AIL6" s="545"/>
      <c r="AIM6" s="545"/>
      <c r="AIN6" s="545"/>
      <c r="AIO6" s="545"/>
      <c r="AIP6" s="545"/>
      <c r="AIQ6" s="545"/>
      <c r="AIR6" s="545"/>
      <c r="AIS6" s="545"/>
      <c r="AIT6" s="545"/>
      <c r="AIU6" s="545"/>
      <c r="AIV6" s="545"/>
      <c r="AIW6" s="545"/>
      <c r="AIX6" s="545"/>
      <c r="AIY6" s="545"/>
      <c r="AIZ6" s="545"/>
      <c r="AJA6" s="545"/>
      <c r="AJB6" s="545"/>
      <c r="AJC6" s="545"/>
      <c r="AJD6" s="545"/>
      <c r="AJE6" s="545"/>
      <c r="AJF6" s="545"/>
      <c r="AJG6" s="545"/>
      <c r="AJH6" s="545"/>
      <c r="AJI6" s="545"/>
      <c r="AJJ6" s="545"/>
      <c r="AJK6" s="545"/>
      <c r="AJL6" s="545"/>
      <c r="AJM6" s="545"/>
      <c r="AJN6" s="545"/>
      <c r="AJO6" s="545"/>
      <c r="AJP6" s="545"/>
      <c r="AJQ6" s="545"/>
      <c r="AJR6" s="545"/>
      <c r="AJS6" s="545"/>
      <c r="AJT6" s="545"/>
      <c r="AJU6" s="545"/>
      <c r="AJV6" s="545"/>
      <c r="AJW6" s="545"/>
      <c r="AJX6" s="545"/>
      <c r="AJY6" s="545"/>
      <c r="AJZ6" s="545"/>
      <c r="AKA6" s="545"/>
      <c r="AKB6" s="545"/>
      <c r="AKC6" s="545"/>
      <c r="AKD6" s="545"/>
      <c r="AKE6" s="545"/>
      <c r="AKF6" s="545"/>
      <c r="AKG6" s="545"/>
      <c r="AKH6" s="545"/>
      <c r="AKI6" s="545"/>
      <c r="AKJ6" s="545"/>
      <c r="AKK6" s="545"/>
      <c r="AKL6" s="545"/>
      <c r="AKM6" s="545"/>
      <c r="AKN6" s="545"/>
      <c r="AKO6" s="545"/>
      <c r="AKP6" s="545"/>
      <c r="AKQ6" s="545"/>
      <c r="AKR6" s="545"/>
      <c r="AKS6" s="545"/>
      <c r="AKT6" s="545"/>
      <c r="AKU6" s="545"/>
      <c r="AKV6" s="545"/>
      <c r="AKW6" s="545"/>
      <c r="AKX6" s="545"/>
      <c r="AKY6" s="545"/>
      <c r="AKZ6" s="545"/>
      <c r="ALA6" s="545"/>
      <c r="ALB6" s="545"/>
      <c r="ALC6" s="545"/>
      <c r="ALD6" s="545"/>
      <c r="ALE6" s="545"/>
      <c r="ALF6" s="545"/>
      <c r="ALG6" s="545"/>
      <c r="ALH6" s="545"/>
      <c r="ALI6" s="545"/>
      <c r="ALJ6" s="545"/>
      <c r="ALK6" s="545"/>
      <c r="ALL6" s="545"/>
      <c r="ALM6" s="545"/>
      <c r="ALN6" s="545"/>
      <c r="ALO6" s="545"/>
      <c r="ALP6" s="545"/>
      <c r="ALQ6" s="545"/>
      <c r="ALR6" s="545"/>
      <c r="ALS6" s="545"/>
      <c r="ALT6" s="545"/>
      <c r="ALU6" s="545"/>
      <c r="ALV6" s="545"/>
      <c r="ALW6" s="545"/>
      <c r="ALX6" s="545"/>
      <c r="ALY6" s="545"/>
      <c r="ALZ6" s="545"/>
      <c r="AMA6" s="545"/>
      <c r="AMB6" s="545"/>
      <c r="AMC6" s="545"/>
      <c r="AMD6" s="545"/>
      <c r="AME6" s="545"/>
      <c r="AMF6" s="545"/>
      <c r="AMG6" s="545"/>
      <c r="AMH6" s="545"/>
      <c r="AMI6" s="545"/>
      <c r="AMJ6" s="545"/>
      <c r="AMK6" s="545"/>
      <c r="AML6" s="545"/>
      <c r="AMM6" s="545"/>
      <c r="AMN6" s="545"/>
      <c r="AMO6" s="545"/>
      <c r="AMP6" s="545"/>
      <c r="AMQ6" s="545"/>
      <c r="AMR6" s="545"/>
      <c r="AMS6" s="545"/>
      <c r="AMT6" s="545"/>
      <c r="AMU6" s="545"/>
      <c r="AMV6" s="545"/>
      <c r="AMW6" s="545"/>
      <c r="AMX6" s="545"/>
      <c r="AMY6" s="545"/>
      <c r="AMZ6" s="545"/>
      <c r="ANA6" s="545"/>
      <c r="ANB6" s="545"/>
      <c r="ANC6" s="545"/>
      <c r="AND6" s="545"/>
      <c r="ANE6" s="545"/>
      <c r="ANF6" s="545"/>
      <c r="ANG6" s="545"/>
      <c r="ANH6" s="545"/>
      <c r="ANI6" s="545"/>
      <c r="ANJ6" s="545"/>
      <c r="ANK6" s="545"/>
      <c r="ANL6" s="545"/>
      <c r="ANM6" s="545"/>
      <c r="ANN6" s="545"/>
      <c r="ANO6" s="545"/>
      <c r="ANP6" s="545"/>
      <c r="ANQ6" s="545"/>
      <c r="ANR6" s="545"/>
      <c r="ANS6" s="545"/>
      <c r="ANT6" s="545"/>
      <c r="ANU6" s="545"/>
      <c r="ANV6" s="545"/>
      <c r="ANW6" s="545"/>
      <c r="ANX6" s="545"/>
      <c r="ANY6" s="545"/>
      <c r="ANZ6" s="545"/>
      <c r="AOA6" s="545"/>
      <c r="AOB6" s="545"/>
      <c r="AOC6" s="545"/>
      <c r="AOD6" s="545"/>
      <c r="AOE6" s="545"/>
      <c r="AOF6" s="545"/>
      <c r="AOG6" s="545"/>
      <c r="AOH6" s="545"/>
      <c r="AOI6" s="545"/>
      <c r="AOJ6" s="545"/>
      <c r="AOK6" s="545"/>
      <c r="AOL6" s="545"/>
      <c r="AOM6" s="545"/>
      <c r="AON6" s="545"/>
      <c r="AOO6" s="545"/>
      <c r="AOP6" s="545"/>
      <c r="AOQ6" s="545"/>
      <c r="AOR6" s="545"/>
      <c r="AOS6" s="545"/>
      <c r="AOT6" s="545"/>
      <c r="AOU6" s="545"/>
      <c r="AOV6" s="545"/>
      <c r="AOW6" s="545"/>
      <c r="AOX6" s="545"/>
      <c r="AOY6" s="545"/>
      <c r="AOZ6" s="545"/>
      <c r="APA6" s="545"/>
      <c r="APB6" s="545"/>
      <c r="APC6" s="545"/>
      <c r="APD6" s="545"/>
      <c r="APE6" s="545"/>
      <c r="APF6" s="545"/>
      <c r="APG6" s="545"/>
      <c r="APH6" s="545"/>
      <c r="API6" s="545"/>
      <c r="APJ6" s="545"/>
      <c r="APK6" s="545"/>
      <c r="APL6" s="545"/>
      <c r="APM6" s="545"/>
      <c r="APN6" s="545"/>
      <c r="APO6" s="545"/>
      <c r="APP6" s="545"/>
      <c r="APQ6" s="545"/>
      <c r="APR6" s="545"/>
      <c r="APS6" s="545"/>
      <c r="APT6" s="545"/>
      <c r="APU6" s="545"/>
      <c r="APV6" s="545"/>
      <c r="APW6" s="545"/>
      <c r="APX6" s="545"/>
      <c r="APY6" s="545"/>
      <c r="APZ6" s="545"/>
      <c r="AQA6" s="545"/>
      <c r="AQB6" s="545"/>
      <c r="AQC6" s="545"/>
      <c r="AQD6" s="545"/>
      <c r="AQE6" s="545"/>
      <c r="AQF6" s="545"/>
      <c r="AQG6" s="545"/>
      <c r="AQH6" s="545"/>
      <c r="AQI6" s="545"/>
      <c r="AQJ6" s="545"/>
      <c r="AQK6" s="545"/>
      <c r="AQL6" s="545"/>
      <c r="AQM6" s="545"/>
      <c r="AQN6" s="545"/>
      <c r="AQO6" s="545"/>
      <c r="AQP6" s="545"/>
      <c r="AQQ6" s="545"/>
      <c r="AQR6" s="545"/>
      <c r="AQS6" s="545"/>
      <c r="AQT6" s="545"/>
      <c r="AQU6" s="545"/>
      <c r="AQV6" s="545"/>
      <c r="AQW6" s="545"/>
      <c r="AQX6" s="545"/>
      <c r="AQY6" s="545"/>
      <c r="AQZ6" s="545"/>
      <c r="ARA6" s="545"/>
      <c r="ARB6" s="545"/>
      <c r="ARC6" s="545"/>
      <c r="ARD6" s="545"/>
      <c r="ARE6" s="545"/>
      <c r="ARF6" s="545"/>
      <c r="ARG6" s="545"/>
      <c r="ARH6" s="545"/>
      <c r="ARI6" s="545"/>
      <c r="ARJ6" s="545"/>
      <c r="ARK6" s="545"/>
      <c r="ARL6" s="545"/>
      <c r="ARM6" s="545"/>
      <c r="ARN6" s="545"/>
      <c r="ARO6" s="545"/>
      <c r="ARP6" s="545"/>
      <c r="ARQ6" s="545"/>
      <c r="ARR6" s="545"/>
      <c r="ARS6" s="545"/>
      <c r="ART6" s="545"/>
      <c r="ARU6" s="545"/>
      <c r="ARV6" s="545"/>
      <c r="ARW6" s="545"/>
      <c r="ARX6" s="545"/>
      <c r="ARY6" s="545"/>
      <c r="ARZ6" s="545"/>
      <c r="ASA6" s="545"/>
      <c r="ASB6" s="545"/>
      <c r="ASC6" s="545"/>
      <c r="ASD6" s="545"/>
      <c r="ASE6" s="545"/>
      <c r="ASF6" s="545"/>
      <c r="ASG6" s="545"/>
      <c r="ASH6" s="545"/>
      <c r="ASI6" s="545"/>
      <c r="ASJ6" s="545"/>
      <c r="ASK6" s="545"/>
      <c r="ASL6" s="545"/>
      <c r="ASM6" s="545"/>
      <c r="ASN6" s="545"/>
      <c r="ASO6" s="545"/>
      <c r="ASP6" s="545"/>
      <c r="ASQ6" s="545"/>
      <c r="ASR6" s="545"/>
      <c r="ASS6" s="545"/>
      <c r="AST6" s="545"/>
      <c r="ASU6" s="545"/>
      <c r="ASV6" s="545"/>
      <c r="ASW6" s="545"/>
      <c r="ASX6" s="545"/>
      <c r="ASY6" s="545"/>
      <c r="ASZ6" s="545"/>
      <c r="ATA6" s="545"/>
      <c r="ATB6" s="545"/>
      <c r="ATC6" s="545"/>
      <c r="ATD6" s="545"/>
      <c r="ATE6" s="545"/>
      <c r="ATF6" s="545"/>
      <c r="ATG6" s="545"/>
      <c r="ATH6" s="545"/>
      <c r="ATI6" s="545"/>
      <c r="ATJ6" s="545"/>
      <c r="ATK6" s="545"/>
      <c r="ATL6" s="545"/>
      <c r="ATM6" s="545"/>
      <c r="ATN6" s="545"/>
      <c r="ATO6" s="545"/>
      <c r="ATP6" s="545"/>
      <c r="ATQ6" s="545"/>
      <c r="ATR6" s="545"/>
      <c r="ATS6" s="545"/>
      <c r="ATT6" s="545"/>
      <c r="ATU6" s="545"/>
      <c r="ATV6" s="545"/>
      <c r="ATW6" s="545"/>
      <c r="ATX6" s="545"/>
      <c r="ATY6" s="545"/>
      <c r="ATZ6" s="545"/>
      <c r="AUA6" s="545"/>
      <c r="AUB6" s="545"/>
      <c r="AUC6" s="545"/>
      <c r="AUD6" s="545"/>
      <c r="AUE6" s="545"/>
      <c r="AUF6" s="545"/>
      <c r="AUG6" s="545"/>
      <c r="AUH6" s="545"/>
      <c r="AUI6" s="545"/>
      <c r="AUJ6" s="545"/>
      <c r="AUK6" s="545"/>
      <c r="AUL6" s="545"/>
      <c r="AUM6" s="545"/>
      <c r="AUN6" s="545"/>
      <c r="AUO6" s="545"/>
      <c r="AUP6" s="545"/>
      <c r="AUQ6" s="545"/>
      <c r="AUR6" s="545"/>
      <c r="AUS6" s="545"/>
      <c r="AUT6" s="545"/>
      <c r="AUU6" s="545"/>
      <c r="AUV6" s="545"/>
      <c r="AUW6" s="545"/>
      <c r="AUX6" s="545"/>
      <c r="AUY6" s="545"/>
      <c r="AUZ6" s="545"/>
      <c r="AVA6" s="545"/>
      <c r="AVB6" s="545"/>
      <c r="AVC6" s="545"/>
      <c r="AVD6" s="545"/>
      <c r="AVE6" s="545"/>
      <c r="AVF6" s="545"/>
      <c r="AVG6" s="545"/>
      <c r="AVH6" s="545"/>
      <c r="AVI6" s="545"/>
      <c r="AVJ6" s="545"/>
      <c r="AVK6" s="545"/>
      <c r="AVL6" s="545"/>
      <c r="AVM6" s="545"/>
      <c r="AVN6" s="545"/>
      <c r="AVO6" s="545"/>
      <c r="AVP6" s="545"/>
      <c r="AVQ6" s="545"/>
      <c r="AVR6" s="545"/>
      <c r="AVS6" s="545"/>
      <c r="AVT6" s="545"/>
      <c r="AVU6" s="545"/>
      <c r="AVV6" s="545"/>
      <c r="AVW6" s="545"/>
      <c r="AVX6" s="545"/>
      <c r="AVY6" s="545"/>
      <c r="AVZ6" s="545"/>
      <c r="AWA6" s="545"/>
      <c r="AWB6" s="545"/>
      <c r="AWC6" s="545"/>
      <c r="AWD6" s="545"/>
      <c r="AWE6" s="545"/>
      <c r="AWF6" s="545"/>
      <c r="AWG6" s="545"/>
      <c r="AWH6" s="545"/>
      <c r="AWI6" s="545"/>
      <c r="AWJ6" s="545"/>
      <c r="AWK6" s="545"/>
      <c r="AWL6" s="545"/>
      <c r="AWM6" s="545"/>
      <c r="AWN6" s="545"/>
      <c r="AWO6" s="545"/>
      <c r="AWP6" s="545"/>
      <c r="AWQ6" s="545"/>
      <c r="AWR6" s="545"/>
      <c r="AWS6" s="545"/>
      <c r="AWT6" s="545"/>
      <c r="AWU6" s="545"/>
      <c r="AWV6" s="545"/>
      <c r="AWW6" s="545"/>
      <c r="AWX6" s="545"/>
      <c r="AWY6" s="545"/>
      <c r="AWZ6" s="545"/>
      <c r="AXA6" s="545"/>
      <c r="AXB6" s="545"/>
      <c r="AXC6" s="545"/>
      <c r="AXD6" s="545"/>
      <c r="AXE6" s="545"/>
      <c r="AXF6" s="545"/>
      <c r="AXG6" s="545"/>
      <c r="AXH6" s="545"/>
      <c r="AXI6" s="545"/>
      <c r="AXJ6" s="545"/>
      <c r="AXK6" s="545"/>
      <c r="AXL6" s="545"/>
      <c r="AXM6" s="545"/>
      <c r="AXN6" s="545"/>
      <c r="AXO6" s="545"/>
      <c r="AXP6" s="545"/>
      <c r="AXQ6" s="545"/>
      <c r="AXR6" s="545"/>
      <c r="AXS6" s="545"/>
      <c r="AXT6" s="545"/>
      <c r="AXU6" s="545"/>
      <c r="AXV6" s="545"/>
      <c r="AXW6" s="545"/>
      <c r="AXX6" s="545"/>
      <c r="AXY6" s="545"/>
      <c r="AXZ6" s="545"/>
      <c r="AYA6" s="545"/>
      <c r="AYB6" s="545"/>
      <c r="AYC6" s="545"/>
      <c r="AYD6" s="545"/>
      <c r="AYE6" s="545"/>
      <c r="AYF6" s="545"/>
      <c r="AYG6" s="545"/>
      <c r="AYH6" s="545"/>
      <c r="AYI6" s="545"/>
      <c r="AYJ6" s="545"/>
      <c r="AYK6" s="545"/>
      <c r="AYL6" s="545"/>
      <c r="AYM6" s="545"/>
      <c r="AYN6" s="545"/>
      <c r="AYO6" s="545"/>
      <c r="AYP6" s="545"/>
      <c r="AYQ6" s="545"/>
      <c r="AYR6" s="545"/>
      <c r="AYS6" s="545"/>
      <c r="AYT6" s="545"/>
      <c r="AYU6" s="545"/>
      <c r="AYV6" s="545"/>
      <c r="AYW6" s="545"/>
      <c r="AYX6" s="545"/>
      <c r="AYY6" s="545"/>
      <c r="AYZ6" s="545"/>
      <c r="AZA6" s="545"/>
      <c r="AZB6" s="545"/>
      <c r="AZC6" s="545"/>
      <c r="AZD6" s="545"/>
      <c r="AZE6" s="545"/>
      <c r="AZF6" s="545"/>
      <c r="AZG6" s="545"/>
      <c r="AZH6" s="545"/>
      <c r="AZI6" s="545"/>
      <c r="AZJ6" s="545"/>
      <c r="AZK6" s="545"/>
      <c r="AZL6" s="545"/>
      <c r="AZM6" s="545"/>
      <c r="AZN6" s="545"/>
      <c r="AZO6" s="545"/>
      <c r="AZP6" s="545"/>
      <c r="AZQ6" s="545"/>
      <c r="AZR6" s="545"/>
      <c r="AZS6" s="545"/>
      <c r="AZT6" s="545"/>
      <c r="AZU6" s="545"/>
      <c r="AZV6" s="545"/>
      <c r="AZW6" s="545"/>
      <c r="AZX6" s="545"/>
      <c r="AZY6" s="545"/>
      <c r="AZZ6" s="545"/>
      <c r="BAA6" s="545"/>
      <c r="BAB6" s="545"/>
      <c r="BAC6" s="545"/>
      <c r="BAD6" s="545"/>
      <c r="BAE6" s="545"/>
      <c r="BAF6" s="545"/>
      <c r="BAG6" s="545"/>
      <c r="BAH6" s="545"/>
      <c r="BAI6" s="545"/>
      <c r="BAJ6" s="545"/>
      <c r="BAK6" s="545"/>
      <c r="BAL6" s="545"/>
      <c r="BAM6" s="545"/>
      <c r="BAN6" s="545"/>
      <c r="BAO6" s="545"/>
      <c r="BAP6" s="545"/>
      <c r="BAQ6" s="545"/>
      <c r="BAR6" s="545"/>
      <c r="BAS6" s="545"/>
      <c r="BAT6" s="545"/>
      <c r="BAU6" s="545"/>
      <c r="BAV6" s="545"/>
      <c r="BAW6" s="545"/>
      <c r="BAX6" s="545"/>
      <c r="BAY6" s="545"/>
      <c r="BAZ6" s="545"/>
      <c r="BBA6" s="545"/>
      <c r="BBB6" s="545"/>
      <c r="BBC6" s="545"/>
      <c r="BBD6" s="545"/>
      <c r="BBE6" s="545"/>
      <c r="BBF6" s="545"/>
      <c r="BBG6" s="545"/>
      <c r="BBH6" s="545"/>
      <c r="BBI6" s="545"/>
      <c r="BBJ6" s="545"/>
      <c r="BBK6" s="545"/>
      <c r="BBL6" s="545"/>
      <c r="BBM6" s="545"/>
      <c r="BBN6" s="545"/>
      <c r="BBO6" s="545"/>
      <c r="BBP6" s="545"/>
      <c r="BBQ6" s="545"/>
      <c r="BBR6" s="545"/>
      <c r="BBS6" s="545"/>
      <c r="BBT6" s="545"/>
      <c r="BBU6" s="545"/>
      <c r="BBV6" s="545"/>
      <c r="BBW6" s="545"/>
      <c r="BBX6" s="545"/>
      <c r="BBY6" s="545"/>
      <c r="BBZ6" s="545"/>
      <c r="BCA6" s="545"/>
      <c r="BCB6" s="545"/>
      <c r="BCC6" s="545"/>
      <c r="BCD6" s="545"/>
      <c r="BCE6" s="545"/>
      <c r="BCF6" s="545"/>
      <c r="BCG6" s="545"/>
      <c r="BCH6" s="545"/>
      <c r="BCI6" s="545"/>
      <c r="BCJ6" s="545"/>
      <c r="BCK6" s="545"/>
      <c r="BCL6" s="545"/>
      <c r="BCM6" s="545"/>
      <c r="BCN6" s="545"/>
      <c r="BCO6" s="545"/>
      <c r="BCP6" s="545"/>
      <c r="BCQ6" s="545"/>
      <c r="BCR6" s="545"/>
      <c r="BCS6" s="545"/>
      <c r="BCT6" s="545"/>
      <c r="BCU6" s="545"/>
      <c r="BCV6" s="545"/>
      <c r="BCW6" s="545"/>
      <c r="BCX6" s="545"/>
      <c r="BCY6" s="545"/>
      <c r="BCZ6" s="545"/>
      <c r="BDA6" s="545"/>
      <c r="BDB6" s="545"/>
      <c r="BDC6" s="545"/>
      <c r="BDD6" s="545"/>
      <c r="BDE6" s="545"/>
      <c r="BDF6" s="545"/>
      <c r="BDG6" s="545"/>
      <c r="BDH6" s="545"/>
      <c r="BDI6" s="545"/>
      <c r="BDJ6" s="545"/>
      <c r="BDK6" s="545"/>
      <c r="BDL6" s="545"/>
      <c r="BDM6" s="545"/>
      <c r="BDN6" s="545"/>
      <c r="BDO6" s="545"/>
      <c r="BDP6" s="545"/>
      <c r="BDQ6" s="545"/>
      <c r="BDR6" s="545"/>
      <c r="BDS6" s="545"/>
      <c r="BDT6" s="545"/>
      <c r="BDU6" s="545"/>
      <c r="BDV6" s="545"/>
      <c r="BDW6" s="545"/>
      <c r="BDX6" s="545"/>
      <c r="BDY6" s="545"/>
      <c r="BDZ6" s="545"/>
      <c r="BEA6" s="545"/>
      <c r="BEB6" s="545"/>
      <c r="BEC6" s="545"/>
      <c r="BED6" s="545"/>
      <c r="BEE6" s="545"/>
      <c r="BEF6" s="545"/>
      <c r="BEG6" s="545"/>
      <c r="BEH6" s="545"/>
      <c r="BEI6" s="545"/>
      <c r="BEJ6" s="545"/>
      <c r="BEK6" s="545"/>
      <c r="BEL6" s="545"/>
      <c r="BEM6" s="545"/>
      <c r="BEN6" s="545"/>
      <c r="BEO6" s="545"/>
      <c r="BEP6" s="545"/>
      <c r="BEQ6" s="545"/>
      <c r="BER6" s="545"/>
      <c r="BES6" s="545"/>
      <c r="BET6" s="545"/>
      <c r="BEU6" s="545"/>
      <c r="BEV6" s="545"/>
      <c r="BEW6" s="545"/>
      <c r="BEX6" s="545"/>
      <c r="BEY6" s="545"/>
      <c r="BEZ6" s="545"/>
      <c r="BFA6" s="545"/>
      <c r="BFB6" s="545"/>
      <c r="BFC6" s="545"/>
      <c r="BFD6" s="545"/>
      <c r="BFE6" s="545"/>
      <c r="BFF6" s="545"/>
      <c r="BFG6" s="545"/>
      <c r="BFH6" s="545"/>
      <c r="BFI6" s="545"/>
      <c r="BFJ6" s="545"/>
      <c r="BFK6" s="545"/>
      <c r="BFL6" s="545"/>
      <c r="BFM6" s="545"/>
      <c r="BFN6" s="545"/>
      <c r="BFO6" s="545"/>
      <c r="BFP6" s="545"/>
      <c r="BFQ6" s="545"/>
      <c r="BFR6" s="545"/>
      <c r="BFS6" s="545"/>
      <c r="BFT6" s="545"/>
      <c r="BFU6" s="545"/>
      <c r="BFV6" s="545"/>
      <c r="BFW6" s="545"/>
      <c r="BFX6" s="545"/>
      <c r="BFY6" s="545"/>
      <c r="BFZ6" s="545"/>
      <c r="BGA6" s="545"/>
      <c r="BGB6" s="545"/>
      <c r="BGC6" s="545"/>
      <c r="BGD6" s="545"/>
      <c r="BGE6" s="545"/>
      <c r="BGF6" s="545"/>
      <c r="BGG6" s="545"/>
      <c r="BGH6" s="545"/>
      <c r="BGI6" s="545"/>
      <c r="BGJ6" s="545"/>
      <c r="BGK6" s="545"/>
      <c r="BGL6" s="545"/>
      <c r="BGM6" s="545"/>
      <c r="BGN6" s="545"/>
      <c r="BGO6" s="545"/>
      <c r="BGP6" s="545"/>
      <c r="BGQ6" s="545"/>
      <c r="BGR6" s="545"/>
      <c r="BGS6" s="545"/>
      <c r="BGT6" s="545"/>
      <c r="BGU6" s="545"/>
      <c r="BGV6" s="545"/>
      <c r="BGW6" s="545"/>
      <c r="BGX6" s="545"/>
      <c r="BGY6" s="545"/>
      <c r="BGZ6" s="545"/>
      <c r="BHA6" s="545"/>
      <c r="BHB6" s="545"/>
      <c r="BHC6" s="545"/>
      <c r="BHD6" s="545"/>
      <c r="BHE6" s="545"/>
      <c r="BHF6" s="545"/>
      <c r="BHG6" s="545"/>
      <c r="BHH6" s="545"/>
      <c r="BHI6" s="545"/>
      <c r="BHJ6" s="545"/>
      <c r="BHK6" s="545"/>
      <c r="BHL6" s="545"/>
      <c r="BHM6" s="545"/>
      <c r="BHN6" s="545"/>
      <c r="BHO6" s="545"/>
      <c r="BHP6" s="545"/>
      <c r="BHQ6" s="545"/>
      <c r="BHR6" s="545"/>
      <c r="BHS6" s="545"/>
      <c r="BHT6" s="545"/>
      <c r="BHU6" s="545"/>
      <c r="BHV6" s="545"/>
      <c r="BHW6" s="545"/>
      <c r="BHX6" s="545"/>
      <c r="BHY6" s="545"/>
      <c r="BHZ6" s="545"/>
      <c r="BIA6" s="545"/>
      <c r="BIB6" s="545"/>
      <c r="BIC6" s="545"/>
      <c r="BID6" s="545"/>
      <c r="BIE6" s="545"/>
      <c r="BIF6" s="545"/>
      <c r="BIG6" s="545"/>
      <c r="BIH6" s="545"/>
      <c r="BII6" s="545"/>
      <c r="BIJ6" s="545"/>
      <c r="BIK6" s="545"/>
      <c r="BIL6" s="545"/>
      <c r="BIM6" s="545"/>
      <c r="BIN6" s="545"/>
      <c r="BIO6" s="545"/>
      <c r="BIP6" s="545"/>
      <c r="BIQ6" s="545"/>
      <c r="BIR6" s="545"/>
      <c r="BIS6" s="545"/>
      <c r="BIT6" s="545"/>
      <c r="BIU6" s="545"/>
      <c r="BIV6" s="545"/>
      <c r="BIW6" s="545"/>
      <c r="BIX6" s="545"/>
      <c r="BIY6" s="545"/>
      <c r="BIZ6" s="545"/>
      <c r="BJA6" s="545"/>
      <c r="BJB6" s="545"/>
      <c r="BJC6" s="545"/>
      <c r="BJD6" s="545"/>
      <c r="BJE6" s="545"/>
      <c r="BJF6" s="545"/>
      <c r="BJG6" s="545"/>
      <c r="BJH6" s="545"/>
      <c r="BJI6" s="545"/>
      <c r="BJJ6" s="545"/>
      <c r="BJK6" s="545"/>
      <c r="BJL6" s="545"/>
      <c r="BJM6" s="545"/>
      <c r="BJN6" s="545"/>
      <c r="BJO6" s="545"/>
      <c r="BJP6" s="545"/>
      <c r="BJQ6" s="545"/>
      <c r="BJR6" s="545"/>
      <c r="BJS6" s="545"/>
      <c r="BJT6" s="545"/>
      <c r="BJU6" s="545"/>
      <c r="BJV6" s="545"/>
      <c r="BJW6" s="545"/>
      <c r="BJX6" s="545"/>
      <c r="BJY6" s="545"/>
      <c r="BJZ6" s="545"/>
      <c r="BKA6" s="545"/>
      <c r="BKB6" s="545"/>
      <c r="BKC6" s="545"/>
      <c r="BKD6" s="545"/>
      <c r="BKE6" s="545"/>
      <c r="BKF6" s="545"/>
      <c r="BKG6" s="545"/>
      <c r="BKH6" s="545"/>
      <c r="BKI6" s="545"/>
      <c r="BKJ6" s="545"/>
      <c r="BKK6" s="545"/>
      <c r="BKL6" s="545"/>
      <c r="BKM6" s="545"/>
      <c r="BKN6" s="545"/>
      <c r="BKO6" s="545"/>
      <c r="BKP6" s="545"/>
      <c r="BKQ6" s="545"/>
      <c r="BKR6" s="545"/>
      <c r="BKS6" s="545"/>
      <c r="BKT6" s="545"/>
      <c r="BKU6" s="545"/>
      <c r="BKV6" s="545"/>
      <c r="BKW6" s="545"/>
      <c r="BKX6" s="545"/>
      <c r="BKY6" s="545"/>
      <c r="BKZ6" s="545"/>
      <c r="BLA6" s="545"/>
      <c r="BLB6" s="545"/>
      <c r="BLC6" s="545"/>
      <c r="BLD6" s="545"/>
      <c r="BLE6" s="545"/>
      <c r="BLF6" s="545"/>
      <c r="BLG6" s="545"/>
      <c r="BLH6" s="545"/>
      <c r="BLI6" s="545"/>
      <c r="BLJ6" s="545"/>
      <c r="BLK6" s="545"/>
      <c r="BLL6" s="545"/>
      <c r="BLM6" s="545"/>
      <c r="BLN6" s="545"/>
      <c r="BLO6" s="545"/>
      <c r="BLP6" s="545"/>
      <c r="BLQ6" s="545"/>
      <c r="BLR6" s="545"/>
      <c r="BLS6" s="545"/>
      <c r="BLT6" s="545"/>
      <c r="BLU6" s="545"/>
      <c r="BLV6" s="545"/>
      <c r="BLW6" s="545"/>
      <c r="BLX6" s="545"/>
      <c r="BLY6" s="545"/>
      <c r="BLZ6" s="545"/>
      <c r="BMA6" s="545"/>
      <c r="BMB6" s="545"/>
      <c r="BMC6" s="545"/>
      <c r="BMD6" s="545"/>
      <c r="BME6" s="545"/>
      <c r="BMF6" s="545"/>
      <c r="BMG6" s="545"/>
      <c r="BMH6" s="545"/>
      <c r="BMI6" s="545"/>
      <c r="BMJ6" s="545"/>
      <c r="BMK6" s="545"/>
      <c r="BML6" s="545"/>
      <c r="BMM6" s="545"/>
      <c r="BMN6" s="545"/>
      <c r="BMO6" s="545"/>
      <c r="BMP6" s="545"/>
      <c r="BMQ6" s="545"/>
      <c r="BMR6" s="545"/>
      <c r="BMS6" s="545"/>
      <c r="BMT6" s="545"/>
      <c r="BMU6" s="545"/>
      <c r="BMV6" s="545"/>
      <c r="BMW6" s="545"/>
      <c r="BMX6" s="545"/>
      <c r="BMY6" s="545"/>
      <c r="BMZ6" s="545"/>
      <c r="BNA6" s="545"/>
      <c r="BNB6" s="545"/>
      <c r="BNC6" s="545"/>
      <c r="BND6" s="545"/>
      <c r="BNE6" s="545"/>
      <c r="BNF6" s="545"/>
      <c r="BNG6" s="545"/>
      <c r="BNH6" s="545"/>
      <c r="BNI6" s="545"/>
      <c r="BNJ6" s="545"/>
      <c r="BNK6" s="545"/>
      <c r="BNL6" s="545"/>
      <c r="BNM6" s="545"/>
      <c r="BNN6" s="545"/>
      <c r="BNO6" s="545"/>
      <c r="BNP6" s="545"/>
      <c r="BNQ6" s="545"/>
      <c r="BNR6" s="545"/>
      <c r="BNS6" s="545"/>
      <c r="BNT6" s="545"/>
      <c r="BNU6" s="545"/>
      <c r="BNV6" s="545"/>
      <c r="BNW6" s="545"/>
      <c r="BNX6" s="545"/>
      <c r="BNY6" s="545"/>
      <c r="BNZ6" s="545"/>
      <c r="BOA6" s="545"/>
      <c r="BOB6" s="545"/>
      <c r="BOC6" s="545"/>
      <c r="BOD6" s="545"/>
      <c r="BOE6" s="545"/>
      <c r="BOF6" s="545"/>
      <c r="BOG6" s="545"/>
      <c r="BOH6" s="545"/>
      <c r="BOI6" s="545"/>
      <c r="BOJ6" s="545"/>
      <c r="BOK6" s="545"/>
      <c r="BOL6" s="545"/>
      <c r="BOM6" s="545"/>
      <c r="BON6" s="545"/>
      <c r="BOO6" s="545"/>
      <c r="BOP6" s="545"/>
      <c r="BOQ6" s="545"/>
      <c r="BOR6" s="545"/>
      <c r="BOS6" s="545"/>
      <c r="BOT6" s="545"/>
      <c r="BOU6" s="545"/>
      <c r="BOV6" s="545"/>
      <c r="BOW6" s="545"/>
      <c r="BOX6" s="545"/>
      <c r="BOY6" s="545"/>
      <c r="BOZ6" s="545"/>
      <c r="BPA6" s="545"/>
      <c r="BPB6" s="545"/>
      <c r="BPC6" s="545"/>
      <c r="BPD6" s="545"/>
      <c r="BPE6" s="545"/>
      <c r="BPF6" s="545"/>
      <c r="BPG6" s="545"/>
      <c r="BPH6" s="545"/>
      <c r="BPI6" s="545"/>
      <c r="BPJ6" s="545"/>
      <c r="BPK6" s="545"/>
      <c r="BPL6" s="545"/>
      <c r="BPM6" s="545"/>
      <c r="BPN6" s="545"/>
      <c r="BPO6" s="545"/>
      <c r="BPP6" s="545"/>
      <c r="BPQ6" s="545"/>
      <c r="BPR6" s="545"/>
      <c r="BPS6" s="545"/>
      <c r="BPT6" s="545"/>
      <c r="BPU6" s="545"/>
      <c r="BPV6" s="545"/>
      <c r="BPW6" s="545"/>
      <c r="BPX6" s="545"/>
      <c r="BPY6" s="545"/>
      <c r="BPZ6" s="545"/>
      <c r="BQA6" s="545"/>
      <c r="BQB6" s="545"/>
      <c r="BQC6" s="545"/>
      <c r="BQD6" s="545"/>
      <c r="BQE6" s="545"/>
      <c r="BQF6" s="545"/>
      <c r="BQG6" s="545"/>
      <c r="BQH6" s="545"/>
      <c r="BQI6" s="545"/>
      <c r="BQJ6" s="545"/>
      <c r="BQK6" s="545"/>
      <c r="BQL6" s="545"/>
      <c r="BQM6" s="545"/>
      <c r="BQN6" s="545"/>
      <c r="BQO6" s="545"/>
      <c r="BQP6" s="545"/>
      <c r="BQQ6" s="545"/>
      <c r="BQR6" s="545"/>
      <c r="BQS6" s="545"/>
      <c r="BQT6" s="545"/>
      <c r="BQU6" s="545"/>
      <c r="BQV6" s="545"/>
      <c r="BQW6" s="545"/>
      <c r="BQX6" s="545"/>
      <c r="BQY6" s="545"/>
      <c r="BQZ6" s="545"/>
      <c r="BRA6" s="545"/>
      <c r="BRB6" s="545"/>
      <c r="BRC6" s="545"/>
      <c r="BRD6" s="545"/>
      <c r="BRE6" s="545"/>
      <c r="BRF6" s="545"/>
      <c r="BRG6" s="545"/>
      <c r="BRH6" s="545"/>
      <c r="BRI6" s="545"/>
      <c r="BRJ6" s="545"/>
      <c r="BRK6" s="545"/>
      <c r="BRL6" s="545"/>
      <c r="BRM6" s="545"/>
      <c r="BRN6" s="545"/>
      <c r="BRO6" s="545"/>
      <c r="BRP6" s="545"/>
      <c r="BRQ6" s="545"/>
      <c r="BRR6" s="545"/>
      <c r="BRS6" s="545"/>
      <c r="BRT6" s="545"/>
      <c r="BRU6" s="545"/>
      <c r="BRV6" s="545"/>
      <c r="BRW6" s="545"/>
      <c r="BRX6" s="545"/>
      <c r="BRY6" s="545"/>
      <c r="BRZ6" s="545"/>
      <c r="BSA6" s="545"/>
      <c r="BSB6" s="545"/>
      <c r="BSC6" s="545"/>
      <c r="BSD6" s="545"/>
      <c r="BSE6" s="545"/>
      <c r="BSF6" s="545"/>
      <c r="BSG6" s="545"/>
      <c r="BSH6" s="545"/>
      <c r="BSI6" s="545"/>
      <c r="BSJ6" s="545"/>
      <c r="BSK6" s="545"/>
      <c r="BSL6" s="545"/>
      <c r="BSM6" s="545"/>
      <c r="BSN6" s="545"/>
      <c r="BSO6" s="545"/>
      <c r="BSP6" s="545"/>
      <c r="BSQ6" s="545"/>
      <c r="BSR6" s="545"/>
      <c r="BSS6" s="545"/>
      <c r="BST6" s="545"/>
      <c r="BSU6" s="545"/>
      <c r="BSV6" s="545"/>
      <c r="BSW6" s="545"/>
      <c r="BSX6" s="545"/>
      <c r="BSY6" s="545"/>
      <c r="BSZ6" s="545"/>
      <c r="BTA6" s="545"/>
      <c r="BTB6" s="545"/>
      <c r="BTC6" s="545"/>
      <c r="BTD6" s="545"/>
      <c r="BTE6" s="545"/>
      <c r="BTF6" s="545"/>
      <c r="BTG6" s="545"/>
      <c r="BTH6" s="545"/>
      <c r="BTI6" s="545"/>
      <c r="BTJ6" s="545"/>
      <c r="BTK6" s="545"/>
      <c r="BTL6" s="545"/>
      <c r="BTM6" s="545"/>
      <c r="BTN6" s="545"/>
      <c r="BTO6" s="545"/>
      <c r="BTP6" s="545"/>
      <c r="BTQ6" s="545"/>
      <c r="BTR6" s="545"/>
      <c r="BTS6" s="545"/>
      <c r="BTT6" s="545"/>
      <c r="BTU6" s="545"/>
      <c r="BTV6" s="545"/>
      <c r="BTW6" s="545"/>
      <c r="BTX6" s="545"/>
      <c r="BTY6" s="545"/>
      <c r="BTZ6" s="545"/>
      <c r="BUA6" s="545"/>
      <c r="BUB6" s="545"/>
      <c r="BUC6" s="545"/>
      <c r="BUD6" s="545"/>
      <c r="BUE6" s="545"/>
      <c r="BUF6" s="545"/>
      <c r="BUG6" s="545"/>
      <c r="BUH6" s="545"/>
      <c r="BUI6" s="545"/>
      <c r="BUJ6" s="545"/>
      <c r="BUK6" s="545"/>
      <c r="BUL6" s="545"/>
      <c r="BUM6" s="545"/>
      <c r="BUN6" s="545"/>
      <c r="BUO6" s="545"/>
      <c r="BUP6" s="545"/>
      <c r="BUQ6" s="545"/>
      <c r="BUR6" s="545"/>
      <c r="BUS6" s="545"/>
      <c r="BUT6" s="545"/>
      <c r="BUU6" s="545"/>
      <c r="BUV6" s="545"/>
      <c r="BUW6" s="545"/>
      <c r="BUX6" s="545"/>
      <c r="BUY6" s="545"/>
      <c r="BUZ6" s="545"/>
      <c r="BVA6" s="545"/>
      <c r="BVB6" s="545"/>
      <c r="BVC6" s="545"/>
      <c r="BVD6" s="545"/>
      <c r="BVE6" s="545"/>
      <c r="BVF6" s="545"/>
      <c r="BVG6" s="545"/>
      <c r="BVH6" s="545"/>
      <c r="BVI6" s="545"/>
      <c r="BVJ6" s="545"/>
      <c r="BVK6" s="545"/>
      <c r="BVL6" s="545"/>
      <c r="BVM6" s="545"/>
      <c r="BVN6" s="545"/>
      <c r="BVO6" s="545"/>
      <c r="BVP6" s="545"/>
      <c r="BVQ6" s="545"/>
      <c r="BVR6" s="545"/>
      <c r="BVS6" s="545"/>
      <c r="BVT6" s="545"/>
      <c r="BVU6" s="545"/>
      <c r="BVV6" s="545"/>
      <c r="BVW6" s="545"/>
      <c r="BVX6" s="545"/>
      <c r="BVY6" s="545"/>
      <c r="BVZ6" s="545"/>
      <c r="BWA6" s="545"/>
      <c r="BWB6" s="545"/>
      <c r="BWC6" s="545"/>
      <c r="BWD6" s="545"/>
      <c r="BWE6" s="545"/>
      <c r="BWF6" s="545"/>
      <c r="BWG6" s="545"/>
      <c r="BWH6" s="545"/>
      <c r="BWI6" s="545"/>
      <c r="BWJ6" s="545"/>
      <c r="BWK6" s="545"/>
      <c r="BWL6" s="545"/>
      <c r="BWM6" s="545"/>
      <c r="BWN6" s="545"/>
      <c r="BWO6" s="545"/>
      <c r="BWP6" s="545"/>
      <c r="BWQ6" s="545"/>
      <c r="BWR6" s="545"/>
      <c r="BWS6" s="545"/>
      <c r="BWT6" s="545"/>
      <c r="BWU6" s="545"/>
      <c r="BWV6" s="545"/>
      <c r="BWW6" s="545"/>
      <c r="BWX6" s="545"/>
      <c r="BWY6" s="545"/>
      <c r="BWZ6" s="545"/>
      <c r="BXA6" s="545"/>
      <c r="BXB6" s="545"/>
      <c r="BXC6" s="545"/>
      <c r="BXD6" s="545"/>
      <c r="BXE6" s="545"/>
      <c r="BXF6" s="545"/>
      <c r="BXG6" s="545"/>
      <c r="BXH6" s="545"/>
      <c r="BXI6" s="545"/>
      <c r="BXJ6" s="545"/>
      <c r="BXK6" s="545"/>
      <c r="BXL6" s="545"/>
      <c r="BXM6" s="545"/>
      <c r="BXN6" s="545"/>
      <c r="BXO6" s="545"/>
      <c r="BXP6" s="545"/>
      <c r="BXQ6" s="545"/>
      <c r="BXR6" s="545"/>
      <c r="BXS6" s="545"/>
      <c r="BXT6" s="545"/>
      <c r="BXU6" s="545"/>
      <c r="BXV6" s="545"/>
      <c r="BXW6" s="545"/>
      <c r="BXX6" s="545"/>
      <c r="BXY6" s="545"/>
      <c r="BXZ6" s="545"/>
      <c r="BYA6" s="545"/>
      <c r="BYB6" s="545"/>
      <c r="BYC6" s="545"/>
      <c r="BYD6" s="545"/>
      <c r="BYE6" s="545"/>
      <c r="BYF6" s="545"/>
      <c r="BYG6" s="545"/>
      <c r="BYH6" s="545"/>
      <c r="BYI6" s="545"/>
      <c r="BYJ6" s="545"/>
      <c r="BYK6" s="545"/>
      <c r="BYL6" s="545"/>
      <c r="BYM6" s="545"/>
      <c r="BYN6" s="545"/>
      <c r="BYO6" s="545"/>
      <c r="BYP6" s="545"/>
      <c r="BYQ6" s="545"/>
      <c r="BYR6" s="545"/>
      <c r="BYS6" s="545"/>
      <c r="BYT6" s="545"/>
      <c r="BYU6" s="545"/>
      <c r="BYV6" s="545"/>
      <c r="BYW6" s="545"/>
      <c r="BYX6" s="545"/>
      <c r="BYY6" s="545"/>
      <c r="BYZ6" s="545"/>
      <c r="BZA6" s="545"/>
      <c r="BZB6" s="545"/>
      <c r="BZC6" s="545"/>
      <c r="BZD6" s="545"/>
      <c r="BZE6" s="545"/>
      <c r="BZF6" s="545"/>
      <c r="BZG6" s="545"/>
      <c r="BZH6" s="545"/>
      <c r="BZI6" s="545"/>
      <c r="BZJ6" s="545"/>
      <c r="BZK6" s="545"/>
      <c r="BZL6" s="545"/>
      <c r="BZM6" s="545"/>
      <c r="BZN6" s="545"/>
      <c r="BZO6" s="545"/>
      <c r="BZP6" s="545"/>
      <c r="BZQ6" s="545"/>
      <c r="BZR6" s="545"/>
      <c r="BZS6" s="545"/>
      <c r="BZT6" s="545"/>
      <c r="BZU6" s="545"/>
      <c r="BZV6" s="545"/>
      <c r="BZW6" s="545"/>
      <c r="BZX6" s="545"/>
      <c r="BZY6" s="545"/>
      <c r="BZZ6" s="545"/>
      <c r="CAA6" s="545"/>
      <c r="CAB6" s="545"/>
      <c r="CAC6" s="545"/>
      <c r="CAD6" s="545"/>
      <c r="CAE6" s="545"/>
      <c r="CAF6" s="545"/>
      <c r="CAG6" s="545"/>
      <c r="CAH6" s="545"/>
      <c r="CAI6" s="545"/>
      <c r="CAJ6" s="545"/>
      <c r="CAK6" s="545"/>
      <c r="CAL6" s="545"/>
      <c r="CAM6" s="545"/>
      <c r="CAN6" s="545"/>
      <c r="CAO6" s="545"/>
      <c r="CAP6" s="545"/>
      <c r="CAQ6" s="545"/>
      <c r="CAR6" s="545"/>
      <c r="CAS6" s="545"/>
      <c r="CAT6" s="545"/>
      <c r="CAU6" s="545"/>
      <c r="CAV6" s="545"/>
      <c r="CAW6" s="545"/>
      <c r="CAX6" s="545"/>
      <c r="CAY6" s="545"/>
      <c r="CAZ6" s="545"/>
      <c r="CBA6" s="545"/>
      <c r="CBB6" s="545"/>
      <c r="CBC6" s="545"/>
      <c r="CBD6" s="545"/>
      <c r="CBE6" s="545"/>
      <c r="CBF6" s="545"/>
      <c r="CBG6" s="545"/>
      <c r="CBH6" s="545"/>
      <c r="CBI6" s="545"/>
      <c r="CBJ6" s="545"/>
      <c r="CBK6" s="545"/>
      <c r="CBL6" s="545"/>
      <c r="CBM6" s="545"/>
      <c r="CBN6" s="545"/>
      <c r="CBO6" s="545"/>
      <c r="CBP6" s="545"/>
      <c r="CBQ6" s="545"/>
      <c r="CBR6" s="545"/>
      <c r="CBS6" s="545"/>
      <c r="CBT6" s="545"/>
      <c r="CBU6" s="545"/>
      <c r="CBV6" s="545"/>
      <c r="CBW6" s="545"/>
      <c r="CBX6" s="545"/>
      <c r="CBY6" s="545"/>
      <c r="CBZ6" s="545"/>
      <c r="CCA6" s="545"/>
      <c r="CCB6" s="545"/>
      <c r="CCC6" s="545"/>
      <c r="CCD6" s="545"/>
      <c r="CCE6" s="545"/>
      <c r="CCF6" s="545"/>
      <c r="CCG6" s="545"/>
      <c r="CCH6" s="545"/>
      <c r="CCI6" s="545"/>
      <c r="CCJ6" s="545"/>
      <c r="CCK6" s="545"/>
      <c r="CCL6" s="545"/>
      <c r="CCM6" s="545"/>
      <c r="CCN6" s="545"/>
      <c r="CCO6" s="545"/>
      <c r="CCP6" s="545"/>
      <c r="CCQ6" s="545"/>
      <c r="CCR6" s="545"/>
      <c r="CCS6" s="545"/>
      <c r="CCT6" s="545"/>
      <c r="CCU6" s="545"/>
      <c r="CCV6" s="545"/>
      <c r="CCW6" s="545"/>
      <c r="CCX6" s="545"/>
      <c r="CCY6" s="545"/>
      <c r="CCZ6" s="545"/>
      <c r="CDA6" s="545"/>
      <c r="CDB6" s="545"/>
      <c r="CDC6" s="545"/>
      <c r="CDD6" s="545"/>
      <c r="CDE6" s="545"/>
      <c r="CDF6" s="545"/>
      <c r="CDG6" s="545"/>
      <c r="CDH6" s="545"/>
      <c r="CDI6" s="545"/>
      <c r="CDJ6" s="545"/>
      <c r="CDK6" s="545"/>
      <c r="CDL6" s="545"/>
      <c r="CDM6" s="545"/>
      <c r="CDN6" s="545"/>
      <c r="CDO6" s="545"/>
      <c r="CDP6" s="545"/>
      <c r="CDQ6" s="545"/>
      <c r="CDR6" s="545"/>
      <c r="CDS6" s="545"/>
      <c r="CDT6" s="545"/>
      <c r="CDU6" s="545"/>
      <c r="CDV6" s="545"/>
      <c r="CDW6" s="545"/>
      <c r="CDX6" s="545"/>
      <c r="CDY6" s="545"/>
      <c r="CDZ6" s="545"/>
      <c r="CEA6" s="545"/>
      <c r="CEB6" s="545"/>
      <c r="CEC6" s="545"/>
      <c r="CED6" s="545"/>
      <c r="CEE6" s="545"/>
      <c r="CEF6" s="545"/>
      <c r="CEG6" s="545"/>
      <c r="CEH6" s="545"/>
      <c r="CEI6" s="545"/>
      <c r="CEJ6" s="545"/>
      <c r="CEK6" s="545"/>
      <c r="CEL6" s="545"/>
      <c r="CEM6" s="545"/>
      <c r="CEN6" s="545"/>
      <c r="CEO6" s="545"/>
      <c r="CEP6" s="545"/>
      <c r="CEQ6" s="545"/>
      <c r="CER6" s="545"/>
      <c r="CES6" s="545"/>
      <c r="CET6" s="545"/>
      <c r="CEU6" s="545"/>
      <c r="CEV6" s="545"/>
      <c r="CEW6" s="545"/>
      <c r="CEX6" s="545"/>
      <c r="CEY6" s="545"/>
      <c r="CEZ6" s="545"/>
      <c r="CFA6" s="545"/>
      <c r="CFB6" s="545"/>
      <c r="CFC6" s="545"/>
      <c r="CFD6" s="545"/>
      <c r="CFE6" s="545"/>
      <c r="CFF6" s="545"/>
      <c r="CFG6" s="545"/>
      <c r="CFH6" s="545"/>
      <c r="CFI6" s="545"/>
      <c r="CFJ6" s="545"/>
      <c r="CFK6" s="545"/>
      <c r="CFL6" s="545"/>
      <c r="CFM6" s="545"/>
      <c r="CFN6" s="545"/>
      <c r="CFO6" s="545"/>
      <c r="CFP6" s="545"/>
      <c r="CFQ6" s="545"/>
      <c r="CFR6" s="545"/>
      <c r="CFS6" s="545"/>
      <c r="CFT6" s="545"/>
      <c r="CFU6" s="545"/>
      <c r="CFV6" s="545"/>
      <c r="CFW6" s="545"/>
      <c r="CFX6" s="545"/>
      <c r="CFY6" s="545"/>
      <c r="CFZ6" s="545"/>
      <c r="CGA6" s="545"/>
      <c r="CGB6" s="545"/>
      <c r="CGC6" s="545"/>
      <c r="CGD6" s="545"/>
      <c r="CGE6" s="545"/>
      <c r="CGF6" s="545"/>
      <c r="CGG6" s="545"/>
      <c r="CGH6" s="545"/>
      <c r="CGI6" s="545"/>
      <c r="CGJ6" s="545"/>
      <c r="CGK6" s="545"/>
      <c r="CGL6" s="545"/>
      <c r="CGM6" s="545"/>
      <c r="CGN6" s="545"/>
      <c r="CGO6" s="545"/>
      <c r="CGP6" s="545"/>
      <c r="CGQ6" s="545"/>
      <c r="CGR6" s="545"/>
      <c r="CGS6" s="545"/>
      <c r="CGT6" s="545"/>
      <c r="CGU6" s="545"/>
      <c r="CGV6" s="545"/>
      <c r="CGW6" s="545"/>
      <c r="CGX6" s="545"/>
      <c r="CGY6" s="545"/>
      <c r="CGZ6" s="545"/>
      <c r="CHA6" s="545"/>
      <c r="CHB6" s="545"/>
      <c r="CHC6" s="545"/>
      <c r="CHD6" s="545"/>
      <c r="CHE6" s="545"/>
      <c r="CHF6" s="545"/>
      <c r="CHG6" s="545"/>
      <c r="CHH6" s="545"/>
      <c r="CHI6" s="545"/>
      <c r="CHJ6" s="545"/>
      <c r="CHK6" s="545"/>
      <c r="CHL6" s="545"/>
      <c r="CHM6" s="545"/>
      <c r="CHN6" s="545"/>
      <c r="CHO6" s="545"/>
      <c r="CHP6" s="545"/>
      <c r="CHQ6" s="545"/>
      <c r="CHR6" s="545"/>
      <c r="CHS6" s="545"/>
      <c r="CHT6" s="545"/>
      <c r="CHU6" s="545"/>
      <c r="CHV6" s="545"/>
      <c r="CHW6" s="545"/>
      <c r="CHX6" s="545"/>
      <c r="CHY6" s="545"/>
      <c r="CHZ6" s="545"/>
      <c r="CIA6" s="545"/>
      <c r="CIB6" s="545"/>
      <c r="CIC6" s="545"/>
      <c r="CID6" s="545"/>
      <c r="CIE6" s="545"/>
      <c r="CIF6" s="545"/>
      <c r="CIG6" s="545"/>
      <c r="CIH6" s="545"/>
      <c r="CII6" s="545"/>
      <c r="CIJ6" s="545"/>
      <c r="CIK6" s="545"/>
      <c r="CIL6" s="545"/>
      <c r="CIM6" s="545"/>
      <c r="CIN6" s="545"/>
      <c r="CIO6" s="545"/>
      <c r="CIP6" s="545"/>
      <c r="CIQ6" s="545"/>
      <c r="CIR6" s="545"/>
      <c r="CIS6" s="545"/>
      <c r="CIT6" s="545"/>
      <c r="CIU6" s="545"/>
      <c r="CIV6" s="545"/>
      <c r="CIW6" s="545"/>
      <c r="CIX6" s="545"/>
      <c r="CIY6" s="545"/>
      <c r="CIZ6" s="545"/>
      <c r="CJA6" s="545"/>
      <c r="CJB6" s="545"/>
      <c r="CJC6" s="545"/>
      <c r="CJD6" s="545"/>
      <c r="CJE6" s="545"/>
      <c r="CJF6" s="545"/>
      <c r="CJG6" s="545"/>
      <c r="CJH6" s="545"/>
      <c r="CJI6" s="545"/>
      <c r="CJJ6" s="545"/>
      <c r="CJK6" s="545"/>
      <c r="CJL6" s="545"/>
      <c r="CJM6" s="545"/>
      <c r="CJN6" s="545"/>
      <c r="CJO6" s="545"/>
      <c r="CJP6" s="545"/>
      <c r="CJQ6" s="545"/>
      <c r="CJR6" s="545"/>
      <c r="CJS6" s="545"/>
      <c r="CJT6" s="545"/>
      <c r="CJU6" s="545"/>
      <c r="CJV6" s="545"/>
      <c r="CJW6" s="545"/>
      <c r="CJX6" s="545"/>
      <c r="CJY6" s="545"/>
      <c r="CJZ6" s="545"/>
      <c r="CKA6" s="545"/>
      <c r="CKB6" s="545"/>
      <c r="CKC6" s="545"/>
      <c r="CKD6" s="545"/>
      <c r="CKE6" s="545"/>
      <c r="CKF6" s="545"/>
      <c r="CKG6" s="545"/>
      <c r="CKH6" s="545"/>
      <c r="CKI6" s="545"/>
      <c r="CKJ6" s="545"/>
      <c r="CKK6" s="545"/>
      <c r="CKL6" s="545"/>
      <c r="CKM6" s="545"/>
      <c r="CKN6" s="545"/>
      <c r="CKO6" s="545"/>
      <c r="CKP6" s="545"/>
      <c r="CKQ6" s="545"/>
      <c r="CKR6" s="545"/>
      <c r="CKS6" s="545"/>
      <c r="CKT6" s="545"/>
      <c r="CKU6" s="545"/>
      <c r="CKV6" s="545"/>
      <c r="CKW6" s="545"/>
      <c r="CKX6" s="545"/>
      <c r="CKY6" s="545"/>
      <c r="CKZ6" s="545"/>
      <c r="CLA6" s="545"/>
      <c r="CLB6" s="545"/>
      <c r="CLC6" s="545"/>
      <c r="CLD6" s="545"/>
      <c r="CLE6" s="545"/>
      <c r="CLF6" s="545"/>
      <c r="CLG6" s="545"/>
      <c r="CLH6" s="545"/>
      <c r="CLI6" s="545"/>
      <c r="CLJ6" s="545"/>
      <c r="CLK6" s="545"/>
      <c r="CLL6" s="545"/>
      <c r="CLM6" s="545"/>
      <c r="CLN6" s="545"/>
      <c r="CLO6" s="545"/>
      <c r="CLP6" s="545"/>
      <c r="CLQ6" s="545"/>
      <c r="CLR6" s="545"/>
      <c r="CLS6" s="545"/>
      <c r="CLT6" s="545"/>
      <c r="CLU6" s="545"/>
      <c r="CLV6" s="545"/>
      <c r="CLW6" s="545"/>
      <c r="CLX6" s="545"/>
      <c r="CLY6" s="545"/>
      <c r="CLZ6" s="545"/>
      <c r="CMA6" s="545"/>
      <c r="CMB6" s="545"/>
      <c r="CMC6" s="545"/>
      <c r="CMD6" s="545"/>
      <c r="CME6" s="545"/>
      <c r="CMF6" s="545"/>
      <c r="CMG6" s="545"/>
      <c r="CMH6" s="545"/>
      <c r="CMI6" s="545"/>
      <c r="CMJ6" s="545"/>
      <c r="CMK6" s="545"/>
      <c r="CML6" s="545"/>
      <c r="CMM6" s="545"/>
      <c r="CMN6" s="545"/>
      <c r="CMO6" s="545"/>
      <c r="CMP6" s="545"/>
      <c r="CMQ6" s="545"/>
      <c r="CMR6" s="545"/>
      <c r="CMS6" s="545"/>
      <c r="CMT6" s="545"/>
      <c r="CMU6" s="545"/>
      <c r="CMV6" s="545"/>
      <c r="CMW6" s="545"/>
      <c r="CMX6" s="545"/>
      <c r="CMY6" s="545"/>
      <c r="CMZ6" s="545"/>
      <c r="CNA6" s="545"/>
      <c r="CNB6" s="545"/>
      <c r="CNC6" s="545"/>
      <c r="CND6" s="545"/>
      <c r="CNE6" s="545"/>
      <c r="CNF6" s="545"/>
      <c r="CNG6" s="545"/>
      <c r="CNH6" s="545"/>
      <c r="CNI6" s="545"/>
      <c r="CNJ6" s="545"/>
      <c r="CNK6" s="545"/>
      <c r="CNL6" s="545"/>
      <c r="CNM6" s="545"/>
      <c r="CNN6" s="545"/>
      <c r="CNO6" s="545"/>
      <c r="CNP6" s="545"/>
      <c r="CNQ6" s="545"/>
      <c r="CNR6" s="545"/>
      <c r="CNS6" s="545"/>
      <c r="CNT6" s="545"/>
      <c r="CNU6" s="545"/>
      <c r="CNV6" s="545"/>
      <c r="CNW6" s="545"/>
      <c r="CNX6" s="545"/>
      <c r="CNY6" s="545"/>
      <c r="CNZ6" s="545"/>
      <c r="COA6" s="545"/>
      <c r="COB6" s="545"/>
      <c r="COC6" s="545"/>
      <c r="COD6" s="545"/>
      <c r="COE6" s="545"/>
      <c r="COF6" s="545"/>
      <c r="COG6" s="545"/>
      <c r="COH6" s="545"/>
      <c r="COI6" s="545"/>
      <c r="COJ6" s="545"/>
      <c r="COK6" s="545"/>
      <c r="COL6" s="545"/>
      <c r="COM6" s="545"/>
      <c r="CON6" s="545"/>
      <c r="COO6" s="545"/>
      <c r="COP6" s="545"/>
      <c r="COQ6" s="545"/>
      <c r="COR6" s="545"/>
      <c r="COS6" s="545"/>
      <c r="COT6" s="545"/>
      <c r="COU6" s="545"/>
      <c r="COV6" s="545"/>
      <c r="COW6" s="545"/>
      <c r="COX6" s="545"/>
      <c r="COY6" s="545"/>
      <c r="COZ6" s="545"/>
      <c r="CPA6" s="545"/>
      <c r="CPB6" s="545"/>
      <c r="CPC6" s="545"/>
      <c r="CPD6" s="545"/>
      <c r="CPE6" s="545"/>
      <c r="CPF6" s="545"/>
      <c r="CPG6" s="545"/>
      <c r="CPH6" s="545"/>
      <c r="CPI6" s="545"/>
      <c r="CPJ6" s="545"/>
      <c r="CPK6" s="545"/>
      <c r="CPL6" s="545"/>
      <c r="CPM6" s="545"/>
      <c r="CPN6" s="545"/>
      <c r="CPO6" s="545"/>
      <c r="CPP6" s="545"/>
      <c r="CPQ6" s="545"/>
      <c r="CPR6" s="545"/>
      <c r="CPS6" s="545"/>
      <c r="CPT6" s="545"/>
      <c r="CPU6" s="545"/>
      <c r="CPV6" s="545"/>
      <c r="CPW6" s="545"/>
      <c r="CPX6" s="545"/>
      <c r="CPY6" s="545"/>
      <c r="CPZ6" s="545"/>
      <c r="CQA6" s="545"/>
      <c r="CQB6" s="545"/>
      <c r="CQC6" s="545"/>
      <c r="CQD6" s="545"/>
      <c r="CQE6" s="545"/>
      <c r="CQF6" s="545"/>
      <c r="CQG6" s="545"/>
      <c r="CQH6" s="545"/>
      <c r="CQI6" s="545"/>
      <c r="CQJ6" s="545"/>
      <c r="CQK6" s="545"/>
      <c r="CQL6" s="545"/>
      <c r="CQM6" s="545"/>
      <c r="CQN6" s="545"/>
      <c r="CQO6" s="545"/>
      <c r="CQP6" s="545"/>
      <c r="CQQ6" s="545"/>
      <c r="CQR6" s="545"/>
      <c r="CQS6" s="545"/>
      <c r="CQT6" s="545"/>
      <c r="CQU6" s="545"/>
      <c r="CQV6" s="545"/>
      <c r="CQW6" s="545"/>
      <c r="CQX6" s="545"/>
      <c r="CQY6" s="545"/>
      <c r="CQZ6" s="545"/>
      <c r="CRA6" s="545"/>
      <c r="CRB6" s="545"/>
      <c r="CRC6" s="545"/>
      <c r="CRD6" s="545"/>
      <c r="CRE6" s="545"/>
      <c r="CRF6" s="545"/>
      <c r="CRG6" s="545"/>
      <c r="CRH6" s="545"/>
      <c r="CRI6" s="545"/>
      <c r="CRJ6" s="545"/>
      <c r="CRK6" s="545"/>
      <c r="CRL6" s="545"/>
      <c r="CRM6" s="545"/>
      <c r="CRN6" s="545"/>
      <c r="CRO6" s="545"/>
      <c r="CRP6" s="545"/>
      <c r="CRQ6" s="545"/>
      <c r="CRR6" s="545"/>
      <c r="CRS6" s="545"/>
      <c r="CRT6" s="545"/>
      <c r="CRU6" s="545"/>
      <c r="CRV6" s="545"/>
      <c r="CRW6" s="545"/>
      <c r="CRX6" s="545"/>
      <c r="CRY6" s="545"/>
      <c r="CRZ6" s="545"/>
      <c r="CSA6" s="545"/>
      <c r="CSB6" s="545"/>
      <c r="CSC6" s="545"/>
      <c r="CSD6" s="545"/>
      <c r="CSE6" s="545"/>
      <c r="CSF6" s="545"/>
      <c r="CSG6" s="545"/>
      <c r="CSH6" s="545"/>
      <c r="CSI6" s="545"/>
      <c r="CSJ6" s="545"/>
      <c r="CSK6" s="545"/>
      <c r="CSL6" s="545"/>
      <c r="CSM6" s="545"/>
      <c r="CSN6" s="545"/>
      <c r="CSO6" s="545"/>
      <c r="CSP6" s="545"/>
      <c r="CSQ6" s="545"/>
      <c r="CSR6" s="545"/>
      <c r="CSS6" s="545"/>
      <c r="CST6" s="545"/>
      <c r="CSU6" s="545"/>
      <c r="CSV6" s="545"/>
      <c r="CSW6" s="545"/>
      <c r="CSX6" s="545"/>
      <c r="CSY6" s="545"/>
      <c r="CSZ6" s="545"/>
      <c r="CTA6" s="545"/>
      <c r="CTB6" s="545"/>
      <c r="CTC6" s="545"/>
      <c r="CTD6" s="545"/>
      <c r="CTE6" s="545"/>
      <c r="CTF6" s="545"/>
      <c r="CTG6" s="545"/>
      <c r="CTH6" s="545"/>
      <c r="CTI6" s="545"/>
      <c r="CTJ6" s="545"/>
      <c r="CTK6" s="545"/>
      <c r="CTL6" s="545"/>
      <c r="CTM6" s="545"/>
      <c r="CTN6" s="545"/>
      <c r="CTO6" s="545"/>
      <c r="CTP6" s="545"/>
      <c r="CTQ6" s="545"/>
      <c r="CTR6" s="545"/>
      <c r="CTS6" s="545"/>
      <c r="CTT6" s="545"/>
      <c r="CTU6" s="545"/>
      <c r="CTV6" s="545"/>
      <c r="CTW6" s="545"/>
      <c r="CTX6" s="545"/>
      <c r="CTY6" s="545"/>
      <c r="CTZ6" s="545"/>
      <c r="CUA6" s="545"/>
      <c r="CUB6" s="545"/>
      <c r="CUC6" s="545"/>
      <c r="CUD6" s="545"/>
      <c r="CUE6" s="545"/>
      <c r="CUF6" s="545"/>
      <c r="CUG6" s="545"/>
      <c r="CUH6" s="545"/>
      <c r="CUI6" s="545"/>
      <c r="CUJ6" s="545"/>
      <c r="CUK6" s="545"/>
      <c r="CUL6" s="545"/>
      <c r="CUM6" s="545"/>
      <c r="CUN6" s="545"/>
      <c r="CUO6" s="545"/>
      <c r="CUP6" s="545"/>
      <c r="CUQ6" s="545"/>
      <c r="CUR6" s="545"/>
      <c r="CUS6" s="545"/>
      <c r="CUT6" s="545"/>
      <c r="CUU6" s="545"/>
      <c r="CUV6" s="545"/>
      <c r="CUW6" s="545"/>
      <c r="CUX6" s="545"/>
      <c r="CUY6" s="545"/>
      <c r="CUZ6" s="545"/>
      <c r="CVA6" s="545"/>
      <c r="CVB6" s="545"/>
      <c r="CVC6" s="545"/>
      <c r="CVD6" s="545"/>
      <c r="CVE6" s="545"/>
      <c r="CVF6" s="545"/>
      <c r="CVG6" s="545"/>
      <c r="CVH6" s="545"/>
      <c r="CVI6" s="545"/>
      <c r="CVJ6" s="545"/>
      <c r="CVK6" s="545"/>
      <c r="CVL6" s="545"/>
      <c r="CVM6" s="545"/>
      <c r="CVN6" s="545"/>
      <c r="CVO6" s="545"/>
      <c r="CVP6" s="545"/>
      <c r="CVQ6" s="545"/>
      <c r="CVR6" s="545"/>
      <c r="CVS6" s="545"/>
      <c r="CVT6" s="545"/>
      <c r="CVU6" s="545"/>
      <c r="CVV6" s="545"/>
      <c r="CVW6" s="545"/>
      <c r="CVX6" s="545"/>
      <c r="CVY6" s="545"/>
      <c r="CVZ6" s="545"/>
      <c r="CWA6" s="545"/>
      <c r="CWB6" s="545"/>
      <c r="CWC6" s="545"/>
      <c r="CWD6" s="545"/>
      <c r="CWE6" s="545"/>
      <c r="CWF6" s="545"/>
      <c r="CWG6" s="545"/>
      <c r="CWH6" s="545"/>
      <c r="CWI6" s="545"/>
      <c r="CWJ6" s="545"/>
      <c r="CWK6" s="545"/>
      <c r="CWL6" s="545"/>
      <c r="CWM6" s="545"/>
      <c r="CWN6" s="545"/>
      <c r="CWO6" s="545"/>
      <c r="CWP6" s="545"/>
      <c r="CWQ6" s="545"/>
      <c r="CWR6" s="545"/>
      <c r="CWS6" s="545"/>
      <c r="CWT6" s="545"/>
      <c r="CWU6" s="545"/>
      <c r="CWV6" s="545"/>
      <c r="CWW6" s="545"/>
      <c r="CWX6" s="545"/>
      <c r="CWY6" s="545"/>
      <c r="CWZ6" s="545"/>
      <c r="CXA6" s="545"/>
      <c r="CXB6" s="545"/>
      <c r="CXC6" s="545"/>
      <c r="CXD6" s="545"/>
      <c r="CXE6" s="545"/>
      <c r="CXF6" s="545"/>
      <c r="CXG6" s="545"/>
      <c r="CXH6" s="545"/>
      <c r="CXI6" s="545"/>
      <c r="CXJ6" s="545"/>
      <c r="CXK6" s="545"/>
      <c r="CXL6" s="545"/>
      <c r="CXM6" s="545"/>
      <c r="CXN6" s="545"/>
      <c r="CXO6" s="545"/>
      <c r="CXP6" s="545"/>
      <c r="CXQ6" s="545"/>
      <c r="CXR6" s="545"/>
      <c r="CXS6" s="545"/>
      <c r="CXT6" s="545"/>
      <c r="CXU6" s="545"/>
      <c r="CXV6" s="545"/>
      <c r="CXW6" s="545"/>
      <c r="CXX6" s="545"/>
      <c r="CXY6" s="545"/>
      <c r="CXZ6" s="545"/>
      <c r="CYA6" s="545"/>
      <c r="CYB6" s="545"/>
      <c r="CYC6" s="545"/>
      <c r="CYD6" s="545"/>
      <c r="CYE6" s="545"/>
      <c r="CYF6" s="545"/>
      <c r="CYG6" s="545"/>
      <c r="CYH6" s="545"/>
      <c r="CYI6" s="545"/>
      <c r="CYJ6" s="545"/>
      <c r="CYK6" s="545"/>
      <c r="CYL6" s="545"/>
      <c r="CYM6" s="545"/>
      <c r="CYN6" s="545"/>
      <c r="CYO6" s="545"/>
      <c r="CYP6" s="545"/>
      <c r="CYQ6" s="545"/>
      <c r="CYR6" s="545"/>
      <c r="CYS6" s="545"/>
      <c r="CYT6" s="545"/>
      <c r="CYU6" s="545"/>
      <c r="CYV6" s="545"/>
      <c r="CYW6" s="545"/>
      <c r="CYX6" s="545"/>
      <c r="CYY6" s="545"/>
      <c r="CYZ6" s="545"/>
      <c r="CZA6" s="545"/>
      <c r="CZB6" s="545"/>
      <c r="CZC6" s="545"/>
      <c r="CZD6" s="545"/>
      <c r="CZE6" s="545"/>
      <c r="CZF6" s="545"/>
      <c r="CZG6" s="545"/>
      <c r="CZH6" s="545"/>
      <c r="CZI6" s="545"/>
      <c r="CZJ6" s="545"/>
      <c r="CZK6" s="545"/>
      <c r="CZL6" s="545"/>
      <c r="CZM6" s="545"/>
      <c r="CZN6" s="545"/>
      <c r="CZO6" s="545"/>
      <c r="CZP6" s="545"/>
      <c r="CZQ6" s="545"/>
      <c r="CZR6" s="545"/>
      <c r="CZS6" s="545"/>
      <c r="CZT6" s="545"/>
      <c r="CZU6" s="545"/>
      <c r="CZV6" s="545"/>
      <c r="CZW6" s="545"/>
      <c r="CZX6" s="545"/>
      <c r="CZY6" s="545"/>
      <c r="CZZ6" s="545"/>
      <c r="DAA6" s="545"/>
      <c r="DAB6" s="545"/>
      <c r="DAC6" s="545"/>
      <c r="DAD6" s="545"/>
      <c r="DAE6" s="545"/>
      <c r="DAF6" s="545"/>
      <c r="DAG6" s="545"/>
      <c r="DAH6" s="545"/>
      <c r="DAI6" s="545"/>
      <c r="DAJ6" s="545"/>
      <c r="DAK6" s="545"/>
      <c r="DAL6" s="545"/>
      <c r="DAM6" s="545"/>
      <c r="DAN6" s="545"/>
      <c r="DAO6" s="545"/>
      <c r="DAP6" s="545"/>
      <c r="DAQ6" s="545"/>
      <c r="DAR6" s="545"/>
      <c r="DAS6" s="545"/>
      <c r="DAT6" s="545"/>
      <c r="DAU6" s="545"/>
      <c r="DAV6" s="545"/>
      <c r="DAW6" s="545"/>
      <c r="DAX6" s="545"/>
      <c r="DAY6" s="545"/>
      <c r="DAZ6" s="545"/>
      <c r="DBA6" s="545"/>
      <c r="DBB6" s="545"/>
      <c r="DBC6" s="545"/>
      <c r="DBD6" s="545"/>
      <c r="DBE6" s="545"/>
      <c r="DBF6" s="545"/>
      <c r="DBG6" s="545"/>
      <c r="DBH6" s="545"/>
      <c r="DBI6" s="545"/>
      <c r="DBJ6" s="545"/>
      <c r="DBK6" s="545"/>
      <c r="DBL6" s="545"/>
      <c r="DBM6" s="545"/>
      <c r="DBN6" s="545"/>
      <c r="DBO6" s="545"/>
      <c r="DBP6" s="545"/>
      <c r="DBQ6" s="545"/>
      <c r="DBR6" s="545"/>
      <c r="DBS6" s="545"/>
      <c r="DBT6" s="545"/>
      <c r="DBU6" s="545"/>
      <c r="DBV6" s="545"/>
      <c r="DBW6" s="545"/>
      <c r="DBX6" s="545"/>
      <c r="DBY6" s="545"/>
      <c r="DBZ6" s="545"/>
      <c r="DCA6" s="545"/>
      <c r="DCB6" s="545"/>
      <c r="DCC6" s="545"/>
      <c r="DCD6" s="545"/>
      <c r="DCE6" s="545"/>
      <c r="DCF6" s="545"/>
      <c r="DCG6" s="545"/>
      <c r="DCH6" s="545"/>
      <c r="DCI6" s="545"/>
      <c r="DCJ6" s="545"/>
      <c r="DCK6" s="545"/>
      <c r="DCL6" s="545"/>
      <c r="DCM6" s="545"/>
      <c r="DCN6" s="545"/>
      <c r="DCO6" s="545"/>
      <c r="DCP6" s="545"/>
      <c r="DCQ6" s="545"/>
      <c r="DCR6" s="545"/>
      <c r="DCS6" s="545"/>
      <c r="DCT6" s="545"/>
      <c r="DCU6" s="545"/>
      <c r="DCV6" s="545"/>
      <c r="DCW6" s="545"/>
      <c r="DCX6" s="545"/>
      <c r="DCY6" s="545"/>
      <c r="DCZ6" s="545"/>
      <c r="DDA6" s="545"/>
      <c r="DDB6" s="545"/>
      <c r="DDC6" s="545"/>
      <c r="DDD6" s="545"/>
      <c r="DDE6" s="545"/>
      <c r="DDF6" s="545"/>
      <c r="DDG6" s="545"/>
      <c r="DDH6" s="545"/>
      <c r="DDI6" s="545"/>
      <c r="DDJ6" s="545"/>
      <c r="DDK6" s="545"/>
      <c r="DDL6" s="545"/>
      <c r="DDM6" s="545"/>
      <c r="DDN6" s="545"/>
      <c r="DDO6" s="545"/>
      <c r="DDP6" s="545"/>
      <c r="DDQ6" s="545"/>
      <c r="DDR6" s="545"/>
      <c r="DDS6" s="545"/>
      <c r="DDT6" s="545"/>
      <c r="DDU6" s="545"/>
      <c r="DDV6" s="545"/>
      <c r="DDW6" s="545"/>
      <c r="DDX6" s="545"/>
      <c r="DDY6" s="545"/>
      <c r="DDZ6" s="545"/>
      <c r="DEA6" s="545"/>
      <c r="DEB6" s="545"/>
      <c r="DEC6" s="545"/>
      <c r="DED6" s="545"/>
      <c r="DEE6" s="545"/>
      <c r="DEF6" s="545"/>
      <c r="DEG6" s="545"/>
      <c r="DEH6" s="545"/>
      <c r="DEI6" s="545"/>
      <c r="DEJ6" s="545"/>
      <c r="DEK6" s="545"/>
      <c r="DEL6" s="545"/>
      <c r="DEM6" s="545"/>
      <c r="DEN6" s="545"/>
      <c r="DEO6" s="545"/>
      <c r="DEP6" s="545"/>
      <c r="DEQ6" s="545"/>
      <c r="DER6" s="545"/>
      <c r="DES6" s="545"/>
      <c r="DET6" s="545"/>
      <c r="DEU6" s="545"/>
      <c r="DEV6" s="545"/>
      <c r="DEW6" s="545"/>
      <c r="DEX6" s="545"/>
      <c r="DEY6" s="545"/>
      <c r="DEZ6" s="545"/>
      <c r="DFA6" s="545"/>
      <c r="DFB6" s="545"/>
      <c r="DFC6" s="545"/>
      <c r="DFD6" s="545"/>
      <c r="DFE6" s="545"/>
      <c r="DFF6" s="545"/>
      <c r="DFG6" s="545"/>
      <c r="DFH6" s="545"/>
      <c r="DFI6" s="545"/>
      <c r="DFJ6" s="545"/>
      <c r="DFK6" s="545"/>
      <c r="DFL6" s="545"/>
      <c r="DFM6" s="545"/>
      <c r="DFN6" s="545"/>
      <c r="DFO6" s="545"/>
      <c r="DFP6" s="545"/>
      <c r="DFQ6" s="545"/>
      <c r="DFR6" s="545"/>
      <c r="DFS6" s="545"/>
      <c r="DFT6" s="545"/>
      <c r="DFU6" s="545"/>
      <c r="DFV6" s="545"/>
      <c r="DFW6" s="545"/>
      <c r="DFX6" s="545"/>
      <c r="DFY6" s="545"/>
      <c r="DFZ6" s="545"/>
      <c r="DGA6" s="545"/>
      <c r="DGB6" s="545"/>
      <c r="DGC6" s="545"/>
      <c r="DGD6" s="545"/>
      <c r="DGE6" s="545"/>
      <c r="DGF6" s="545"/>
      <c r="DGG6" s="545"/>
      <c r="DGH6" s="545"/>
      <c r="DGI6" s="545"/>
      <c r="DGJ6" s="545"/>
      <c r="DGK6" s="545"/>
      <c r="DGL6" s="545"/>
      <c r="DGM6" s="545"/>
      <c r="DGN6" s="545"/>
      <c r="DGO6" s="545"/>
      <c r="DGP6" s="545"/>
      <c r="DGQ6" s="545"/>
      <c r="DGR6" s="545"/>
      <c r="DGS6" s="545"/>
      <c r="DGT6" s="545"/>
      <c r="DGU6" s="545"/>
      <c r="DGV6" s="545"/>
      <c r="DGW6" s="545"/>
      <c r="DGX6" s="545"/>
      <c r="DGY6" s="545"/>
      <c r="DGZ6" s="545"/>
      <c r="DHA6" s="545"/>
      <c r="DHB6" s="545"/>
      <c r="DHC6" s="545"/>
      <c r="DHD6" s="545"/>
      <c r="DHE6" s="545"/>
      <c r="DHF6" s="545"/>
      <c r="DHG6" s="545"/>
      <c r="DHH6" s="545"/>
      <c r="DHI6" s="545"/>
      <c r="DHJ6" s="545"/>
      <c r="DHK6" s="545"/>
      <c r="DHL6" s="545"/>
      <c r="DHM6" s="545"/>
      <c r="DHN6" s="545"/>
      <c r="DHO6" s="545"/>
      <c r="DHP6" s="545"/>
      <c r="DHQ6" s="545"/>
      <c r="DHR6" s="545"/>
      <c r="DHS6" s="545"/>
      <c r="DHT6" s="545"/>
      <c r="DHU6" s="545"/>
      <c r="DHV6" s="545"/>
      <c r="DHW6" s="545"/>
      <c r="DHX6" s="545"/>
      <c r="DHY6" s="545"/>
      <c r="DHZ6" s="545"/>
      <c r="DIA6" s="545"/>
      <c r="DIB6" s="545"/>
      <c r="DIC6" s="545"/>
      <c r="DID6" s="545"/>
      <c r="DIE6" s="545"/>
      <c r="DIF6" s="545"/>
      <c r="DIG6" s="545"/>
      <c r="DIH6" s="545"/>
      <c r="DII6" s="545"/>
      <c r="DIJ6" s="545"/>
      <c r="DIK6" s="545"/>
      <c r="DIL6" s="545"/>
      <c r="DIM6" s="545"/>
      <c r="DIN6" s="545"/>
      <c r="DIO6" s="545"/>
      <c r="DIP6" s="545"/>
      <c r="DIQ6" s="545"/>
      <c r="DIR6" s="545"/>
      <c r="DIS6" s="545"/>
      <c r="DIT6" s="545"/>
      <c r="DIU6" s="545"/>
      <c r="DIV6" s="545"/>
      <c r="DIW6" s="545"/>
      <c r="DIX6" s="545"/>
      <c r="DIY6" s="545"/>
      <c r="DIZ6" s="545"/>
      <c r="DJA6" s="545"/>
      <c r="DJB6" s="545"/>
      <c r="DJC6" s="545"/>
      <c r="DJD6" s="545"/>
      <c r="DJE6" s="545"/>
      <c r="DJF6" s="545"/>
      <c r="DJG6" s="545"/>
      <c r="DJH6" s="545"/>
      <c r="DJI6" s="545"/>
      <c r="DJJ6" s="545"/>
      <c r="DJK6" s="545"/>
      <c r="DJL6" s="545"/>
      <c r="DJM6" s="545"/>
      <c r="DJN6" s="545"/>
      <c r="DJO6" s="545"/>
      <c r="DJP6" s="545"/>
      <c r="DJQ6" s="545"/>
      <c r="DJR6" s="545"/>
      <c r="DJS6" s="545"/>
      <c r="DJT6" s="545"/>
      <c r="DJU6" s="545"/>
      <c r="DJV6" s="545"/>
      <c r="DJW6" s="545"/>
      <c r="DJX6" s="545"/>
      <c r="DJY6" s="545"/>
      <c r="DJZ6" s="545"/>
      <c r="DKA6" s="545"/>
      <c r="DKB6" s="545"/>
      <c r="DKC6" s="545"/>
      <c r="DKD6" s="545"/>
      <c r="DKE6" s="545"/>
      <c r="DKF6" s="545"/>
      <c r="DKG6" s="545"/>
      <c r="DKH6" s="545"/>
      <c r="DKI6" s="545"/>
      <c r="DKJ6" s="545"/>
      <c r="DKK6" s="545"/>
      <c r="DKL6" s="545"/>
      <c r="DKM6" s="545"/>
      <c r="DKN6" s="545"/>
      <c r="DKO6" s="545"/>
      <c r="DKP6" s="545"/>
      <c r="DKQ6" s="545"/>
      <c r="DKR6" s="545"/>
      <c r="DKS6" s="545"/>
      <c r="DKT6" s="545"/>
      <c r="DKU6" s="545"/>
      <c r="DKV6" s="545"/>
      <c r="DKW6" s="545"/>
      <c r="DKX6" s="545"/>
      <c r="DKY6" s="545"/>
      <c r="DKZ6" s="545"/>
      <c r="DLA6" s="545"/>
      <c r="DLB6" s="545"/>
      <c r="DLC6" s="545"/>
      <c r="DLD6" s="545"/>
      <c r="DLE6" s="545"/>
      <c r="DLF6" s="545"/>
      <c r="DLG6" s="545"/>
      <c r="DLH6" s="545"/>
      <c r="DLI6" s="545"/>
      <c r="DLJ6" s="545"/>
      <c r="DLK6" s="545"/>
      <c r="DLL6" s="545"/>
      <c r="DLM6" s="545"/>
      <c r="DLN6" s="545"/>
      <c r="DLO6" s="545"/>
      <c r="DLP6" s="545"/>
      <c r="DLQ6" s="545"/>
      <c r="DLR6" s="545"/>
      <c r="DLS6" s="545"/>
      <c r="DLT6" s="545"/>
      <c r="DLU6" s="545"/>
      <c r="DLV6" s="545"/>
      <c r="DLW6" s="545"/>
      <c r="DLX6" s="545"/>
      <c r="DLY6" s="545"/>
      <c r="DLZ6" s="545"/>
      <c r="DMA6" s="545"/>
      <c r="DMB6" s="545"/>
      <c r="DMC6" s="545"/>
      <c r="DMD6" s="545"/>
      <c r="DME6" s="545"/>
      <c r="DMF6" s="545"/>
      <c r="DMG6" s="545"/>
      <c r="DMH6" s="545"/>
      <c r="DMI6" s="545"/>
      <c r="DMJ6" s="545"/>
      <c r="DMK6" s="545"/>
      <c r="DML6" s="545"/>
      <c r="DMM6" s="545"/>
      <c r="DMN6" s="545"/>
      <c r="DMO6" s="545"/>
      <c r="DMP6" s="545"/>
      <c r="DMQ6" s="545"/>
      <c r="DMR6" s="545"/>
      <c r="DMS6" s="545"/>
      <c r="DMT6" s="545"/>
      <c r="DMU6" s="545"/>
      <c r="DMV6" s="545"/>
      <c r="DMW6" s="545"/>
      <c r="DMX6" s="545"/>
      <c r="DMY6" s="545"/>
      <c r="DMZ6" s="545"/>
      <c r="DNA6" s="545"/>
      <c r="DNB6" s="545"/>
      <c r="DNC6" s="545"/>
      <c r="DND6" s="545"/>
      <c r="DNE6" s="545"/>
      <c r="DNF6" s="545"/>
      <c r="DNG6" s="545"/>
      <c r="DNH6" s="545"/>
      <c r="DNI6" s="545"/>
      <c r="DNJ6" s="545"/>
      <c r="DNK6" s="545"/>
      <c r="DNL6" s="545"/>
      <c r="DNM6" s="545"/>
      <c r="DNN6" s="545"/>
      <c r="DNO6" s="545"/>
      <c r="DNP6" s="545"/>
      <c r="DNQ6" s="545"/>
      <c r="DNR6" s="545"/>
      <c r="DNS6" s="545"/>
      <c r="DNT6" s="545"/>
      <c r="DNU6" s="545"/>
      <c r="DNV6" s="545"/>
      <c r="DNW6" s="545"/>
      <c r="DNX6" s="545"/>
      <c r="DNY6" s="545"/>
      <c r="DNZ6" s="545"/>
      <c r="DOA6" s="545"/>
      <c r="DOB6" s="545"/>
      <c r="DOC6" s="545"/>
      <c r="DOD6" s="545"/>
      <c r="DOE6" s="545"/>
      <c r="DOF6" s="545"/>
      <c r="DOG6" s="545"/>
      <c r="DOH6" s="545"/>
      <c r="DOI6" s="545"/>
      <c r="DOJ6" s="545"/>
      <c r="DOK6" s="545"/>
      <c r="DOL6" s="545"/>
      <c r="DOM6" s="545"/>
      <c r="DON6" s="545"/>
      <c r="DOO6" s="545"/>
      <c r="DOP6" s="545"/>
      <c r="DOQ6" s="545"/>
      <c r="DOR6" s="545"/>
      <c r="DOS6" s="545"/>
      <c r="DOT6" s="545"/>
      <c r="DOU6" s="545"/>
      <c r="DOV6" s="545"/>
      <c r="DOW6" s="545"/>
      <c r="DOX6" s="545"/>
      <c r="DOY6" s="545"/>
      <c r="DOZ6" s="545"/>
      <c r="DPA6" s="545"/>
      <c r="DPB6" s="545"/>
      <c r="DPC6" s="545"/>
      <c r="DPD6" s="545"/>
      <c r="DPE6" s="545"/>
      <c r="DPF6" s="545"/>
      <c r="DPG6" s="545"/>
      <c r="DPH6" s="545"/>
      <c r="DPI6" s="545"/>
      <c r="DPJ6" s="545"/>
      <c r="DPK6" s="545"/>
      <c r="DPL6" s="545"/>
      <c r="DPM6" s="545"/>
      <c r="DPN6" s="545"/>
      <c r="DPO6" s="545"/>
      <c r="DPP6" s="545"/>
      <c r="DPQ6" s="545"/>
      <c r="DPR6" s="545"/>
      <c r="DPS6" s="545"/>
      <c r="DPT6" s="545"/>
      <c r="DPU6" s="545"/>
      <c r="DPV6" s="545"/>
      <c r="DPW6" s="545"/>
      <c r="DPX6" s="545"/>
      <c r="DPY6" s="545"/>
      <c r="DPZ6" s="545"/>
      <c r="DQA6" s="545"/>
      <c r="DQB6" s="545"/>
      <c r="DQC6" s="545"/>
      <c r="DQD6" s="545"/>
      <c r="DQE6" s="545"/>
      <c r="DQF6" s="545"/>
      <c r="DQG6" s="545"/>
      <c r="DQH6" s="545"/>
      <c r="DQI6" s="545"/>
      <c r="DQJ6" s="545"/>
      <c r="DQK6" s="545"/>
      <c r="DQL6" s="545"/>
      <c r="DQM6" s="545"/>
      <c r="DQN6" s="545"/>
      <c r="DQO6" s="545"/>
      <c r="DQP6" s="545"/>
      <c r="DQQ6" s="545"/>
      <c r="DQR6" s="545"/>
      <c r="DQS6" s="545"/>
      <c r="DQT6" s="545"/>
      <c r="DQU6" s="545"/>
      <c r="DQV6" s="545"/>
      <c r="DQW6" s="545"/>
      <c r="DQX6" s="545"/>
      <c r="DQY6" s="545"/>
      <c r="DQZ6" s="545"/>
      <c r="DRA6" s="545"/>
      <c r="DRB6" s="545"/>
      <c r="DRC6" s="545"/>
      <c r="DRD6" s="545"/>
      <c r="DRE6" s="545"/>
      <c r="DRF6" s="545"/>
      <c r="DRG6" s="545"/>
      <c r="DRH6" s="545"/>
      <c r="DRI6" s="545"/>
      <c r="DRJ6" s="545"/>
      <c r="DRK6" s="545"/>
      <c r="DRL6" s="545"/>
      <c r="DRM6" s="545"/>
      <c r="DRN6" s="545"/>
      <c r="DRO6" s="545"/>
      <c r="DRP6" s="545"/>
      <c r="DRQ6" s="545"/>
      <c r="DRR6" s="545"/>
      <c r="DRS6" s="545"/>
      <c r="DRT6" s="545"/>
      <c r="DRU6" s="545"/>
      <c r="DRV6" s="545"/>
      <c r="DRW6" s="545"/>
      <c r="DRX6" s="545"/>
      <c r="DRY6" s="545"/>
      <c r="DRZ6" s="545"/>
      <c r="DSA6" s="545"/>
      <c r="DSB6" s="545"/>
      <c r="DSC6" s="545"/>
      <c r="DSD6" s="545"/>
      <c r="DSE6" s="545"/>
      <c r="DSF6" s="545"/>
      <c r="DSG6" s="545"/>
      <c r="DSH6" s="545"/>
      <c r="DSI6" s="545"/>
      <c r="DSJ6" s="545"/>
      <c r="DSK6" s="545"/>
      <c r="DSL6" s="545"/>
      <c r="DSM6" s="545"/>
      <c r="DSN6" s="545"/>
      <c r="DSO6" s="545"/>
      <c r="DSP6" s="545"/>
      <c r="DSQ6" s="545"/>
      <c r="DSR6" s="545"/>
      <c r="DSS6" s="545"/>
      <c r="DST6" s="545"/>
      <c r="DSU6" s="545"/>
      <c r="DSV6" s="545"/>
      <c r="DSW6" s="545"/>
      <c r="DSX6" s="545"/>
      <c r="DSY6" s="545"/>
      <c r="DSZ6" s="545"/>
      <c r="DTA6" s="545"/>
      <c r="DTB6" s="545"/>
      <c r="DTC6" s="545"/>
      <c r="DTD6" s="545"/>
      <c r="DTE6" s="545"/>
      <c r="DTF6" s="545"/>
      <c r="DTG6" s="545"/>
      <c r="DTH6" s="545"/>
      <c r="DTI6" s="545"/>
      <c r="DTJ6" s="545"/>
      <c r="DTK6" s="545"/>
      <c r="DTL6" s="545"/>
      <c r="DTM6" s="545"/>
      <c r="DTN6" s="545"/>
      <c r="DTO6" s="545"/>
      <c r="DTP6" s="545"/>
      <c r="DTQ6" s="545"/>
      <c r="DTR6" s="545"/>
      <c r="DTS6" s="545"/>
      <c r="DTT6" s="545"/>
      <c r="DTU6" s="545"/>
      <c r="DTV6" s="545"/>
      <c r="DTW6" s="545"/>
      <c r="DTX6" s="545"/>
      <c r="DTY6" s="545"/>
      <c r="DTZ6" s="545"/>
      <c r="DUA6" s="545"/>
      <c r="DUB6" s="545"/>
      <c r="DUC6" s="545"/>
      <c r="DUD6" s="545"/>
      <c r="DUE6" s="545"/>
      <c r="DUF6" s="545"/>
      <c r="DUG6" s="545"/>
      <c r="DUH6" s="545"/>
      <c r="DUI6" s="545"/>
      <c r="DUJ6" s="545"/>
      <c r="DUK6" s="545"/>
      <c r="DUL6" s="545"/>
      <c r="DUM6" s="545"/>
      <c r="DUN6" s="545"/>
      <c r="DUO6" s="545"/>
      <c r="DUP6" s="545"/>
      <c r="DUQ6" s="545"/>
      <c r="DUR6" s="545"/>
      <c r="DUS6" s="545"/>
      <c r="DUT6" s="545"/>
      <c r="DUU6" s="545"/>
      <c r="DUV6" s="545"/>
      <c r="DUW6" s="545"/>
      <c r="DUX6" s="545"/>
      <c r="DUY6" s="545"/>
      <c r="DUZ6" s="545"/>
      <c r="DVA6" s="545"/>
      <c r="DVB6" s="545"/>
      <c r="DVC6" s="545"/>
      <c r="DVD6" s="545"/>
      <c r="DVE6" s="545"/>
      <c r="DVF6" s="545"/>
      <c r="DVG6" s="545"/>
      <c r="DVH6" s="545"/>
      <c r="DVI6" s="545"/>
      <c r="DVJ6" s="545"/>
      <c r="DVK6" s="545"/>
      <c r="DVL6" s="545"/>
      <c r="DVM6" s="545"/>
      <c r="DVN6" s="545"/>
      <c r="DVO6" s="545"/>
      <c r="DVP6" s="545"/>
      <c r="DVQ6" s="545"/>
      <c r="DVR6" s="545"/>
      <c r="DVS6" s="545"/>
      <c r="DVT6" s="545"/>
      <c r="DVU6" s="545"/>
      <c r="DVV6" s="545"/>
      <c r="DVW6" s="545"/>
      <c r="DVX6" s="545"/>
      <c r="DVY6" s="545"/>
      <c r="DVZ6" s="545"/>
      <c r="DWA6" s="545"/>
      <c r="DWB6" s="545"/>
      <c r="DWC6" s="545"/>
      <c r="DWD6" s="545"/>
      <c r="DWE6" s="545"/>
      <c r="DWF6" s="545"/>
      <c r="DWG6" s="545"/>
      <c r="DWH6" s="545"/>
      <c r="DWI6" s="545"/>
      <c r="DWJ6" s="545"/>
      <c r="DWK6" s="545"/>
      <c r="DWL6" s="545"/>
      <c r="DWM6" s="545"/>
      <c r="DWN6" s="545"/>
      <c r="DWO6" s="545"/>
      <c r="DWP6" s="545"/>
      <c r="DWQ6" s="545"/>
      <c r="DWR6" s="545"/>
      <c r="DWS6" s="545"/>
      <c r="DWT6" s="545"/>
      <c r="DWU6" s="545"/>
      <c r="DWV6" s="545"/>
      <c r="DWW6" s="545"/>
      <c r="DWX6" s="545"/>
      <c r="DWY6" s="545"/>
      <c r="DWZ6" s="545"/>
      <c r="DXA6" s="545"/>
      <c r="DXB6" s="545"/>
      <c r="DXC6" s="545"/>
      <c r="DXD6" s="545"/>
      <c r="DXE6" s="545"/>
      <c r="DXF6" s="545"/>
      <c r="DXG6" s="545"/>
      <c r="DXH6" s="545"/>
      <c r="DXI6" s="545"/>
      <c r="DXJ6" s="545"/>
      <c r="DXK6" s="545"/>
      <c r="DXL6" s="545"/>
      <c r="DXM6" s="545"/>
      <c r="DXN6" s="545"/>
      <c r="DXO6" s="545"/>
      <c r="DXP6" s="545"/>
      <c r="DXQ6" s="545"/>
      <c r="DXR6" s="545"/>
      <c r="DXS6" s="545"/>
      <c r="DXT6" s="545"/>
      <c r="DXU6" s="545"/>
      <c r="DXV6" s="545"/>
      <c r="DXW6" s="545"/>
      <c r="DXX6" s="545"/>
      <c r="DXY6" s="545"/>
      <c r="DXZ6" s="545"/>
      <c r="DYA6" s="545"/>
      <c r="DYB6" s="545"/>
      <c r="DYC6" s="545"/>
      <c r="DYD6" s="545"/>
      <c r="DYE6" s="545"/>
      <c r="DYF6" s="545"/>
      <c r="DYG6" s="545"/>
      <c r="DYH6" s="545"/>
      <c r="DYI6" s="545"/>
      <c r="DYJ6" s="545"/>
      <c r="DYK6" s="545"/>
      <c r="DYL6" s="545"/>
      <c r="DYM6" s="545"/>
      <c r="DYN6" s="545"/>
      <c r="DYO6" s="545"/>
      <c r="DYP6" s="545"/>
      <c r="DYQ6" s="545"/>
      <c r="DYR6" s="545"/>
      <c r="DYS6" s="545"/>
      <c r="DYT6" s="545"/>
      <c r="DYU6" s="545"/>
      <c r="DYV6" s="545"/>
      <c r="DYW6" s="545"/>
      <c r="DYX6" s="545"/>
      <c r="DYY6" s="545"/>
      <c r="DYZ6" s="545"/>
      <c r="DZA6" s="545"/>
      <c r="DZB6" s="545"/>
      <c r="DZC6" s="545"/>
      <c r="DZD6" s="545"/>
      <c r="DZE6" s="545"/>
      <c r="DZF6" s="545"/>
      <c r="DZG6" s="545"/>
      <c r="DZH6" s="545"/>
      <c r="DZI6" s="545"/>
      <c r="DZJ6" s="545"/>
      <c r="DZK6" s="545"/>
      <c r="DZL6" s="545"/>
      <c r="DZM6" s="545"/>
      <c r="DZN6" s="545"/>
      <c r="DZO6" s="545"/>
      <c r="DZP6" s="545"/>
      <c r="DZQ6" s="545"/>
      <c r="DZR6" s="545"/>
      <c r="DZS6" s="545"/>
      <c r="DZT6" s="545"/>
      <c r="DZU6" s="545"/>
      <c r="DZV6" s="545"/>
      <c r="DZW6" s="545"/>
      <c r="DZX6" s="545"/>
      <c r="DZY6" s="545"/>
      <c r="DZZ6" s="545"/>
      <c r="EAA6" s="545"/>
      <c r="EAB6" s="545"/>
      <c r="EAC6" s="545"/>
      <c r="EAD6" s="545"/>
      <c r="EAE6" s="545"/>
      <c r="EAF6" s="545"/>
      <c r="EAG6" s="545"/>
      <c r="EAH6" s="545"/>
      <c r="EAI6" s="545"/>
      <c r="EAJ6" s="545"/>
      <c r="EAK6" s="545"/>
      <c r="EAL6" s="545"/>
      <c r="EAM6" s="545"/>
      <c r="EAN6" s="545"/>
      <c r="EAO6" s="545"/>
      <c r="EAP6" s="545"/>
      <c r="EAQ6" s="545"/>
      <c r="EAR6" s="545"/>
      <c r="EAS6" s="545"/>
      <c r="EAT6" s="545"/>
      <c r="EAU6" s="545"/>
      <c r="EAV6" s="545"/>
      <c r="EAW6" s="545"/>
      <c r="EAX6" s="545"/>
      <c r="EAY6" s="545"/>
      <c r="EAZ6" s="545"/>
      <c r="EBA6" s="545"/>
      <c r="EBB6" s="545"/>
      <c r="EBC6" s="545"/>
      <c r="EBD6" s="545"/>
      <c r="EBE6" s="545"/>
      <c r="EBF6" s="545"/>
      <c r="EBG6" s="545"/>
      <c r="EBH6" s="545"/>
      <c r="EBI6" s="545"/>
      <c r="EBJ6" s="545"/>
      <c r="EBK6" s="545"/>
      <c r="EBL6" s="545"/>
      <c r="EBM6" s="545"/>
      <c r="EBN6" s="545"/>
      <c r="EBO6" s="545"/>
      <c r="EBP6" s="545"/>
      <c r="EBQ6" s="545"/>
      <c r="EBR6" s="545"/>
      <c r="EBS6" s="545"/>
      <c r="EBT6" s="545"/>
      <c r="EBU6" s="545"/>
      <c r="EBV6" s="545"/>
      <c r="EBW6" s="545"/>
      <c r="EBX6" s="545"/>
      <c r="EBY6" s="545"/>
      <c r="EBZ6" s="545"/>
      <c r="ECA6" s="545"/>
      <c r="ECB6" s="545"/>
      <c r="ECC6" s="545"/>
      <c r="ECD6" s="545"/>
      <c r="ECE6" s="545"/>
      <c r="ECF6" s="545"/>
      <c r="ECG6" s="545"/>
      <c r="ECH6" s="545"/>
      <c r="ECI6" s="545"/>
      <c r="ECJ6" s="545"/>
      <c r="ECK6" s="545"/>
      <c r="ECL6" s="545"/>
      <c r="ECM6" s="545"/>
      <c r="ECN6" s="545"/>
      <c r="ECO6" s="545"/>
      <c r="ECP6" s="545"/>
      <c r="ECQ6" s="545"/>
      <c r="ECR6" s="545"/>
      <c r="ECS6" s="545"/>
      <c r="ECT6" s="545"/>
      <c r="ECU6" s="545"/>
      <c r="ECV6" s="545"/>
      <c r="ECW6" s="545"/>
      <c r="ECX6" s="545"/>
      <c r="ECY6" s="545"/>
      <c r="ECZ6" s="545"/>
      <c r="EDA6" s="545"/>
      <c r="EDB6" s="545"/>
      <c r="EDC6" s="545"/>
      <c r="EDD6" s="545"/>
      <c r="EDE6" s="545"/>
      <c r="EDF6" s="545"/>
      <c r="EDG6" s="545"/>
      <c r="EDH6" s="545"/>
      <c r="EDI6" s="545"/>
      <c r="EDJ6" s="545"/>
      <c r="EDK6" s="545"/>
      <c r="EDL6" s="545"/>
      <c r="EDM6" s="545"/>
      <c r="EDN6" s="545"/>
      <c r="EDO6" s="545"/>
      <c r="EDP6" s="545"/>
      <c r="EDQ6" s="545"/>
      <c r="EDR6" s="545"/>
      <c r="EDS6" s="545"/>
      <c r="EDT6" s="545"/>
      <c r="EDU6" s="545"/>
      <c r="EDV6" s="545"/>
      <c r="EDW6" s="545"/>
      <c r="EDX6" s="545"/>
      <c r="EDY6" s="545"/>
      <c r="EDZ6" s="545"/>
      <c r="EEA6" s="545"/>
      <c r="EEB6" s="545"/>
      <c r="EEC6" s="545"/>
      <c r="EED6" s="545"/>
      <c r="EEE6" s="545"/>
      <c r="EEF6" s="545"/>
      <c r="EEG6" s="545"/>
      <c r="EEH6" s="545"/>
      <c r="EEI6" s="545"/>
      <c r="EEJ6" s="545"/>
      <c r="EEK6" s="545"/>
      <c r="EEL6" s="545"/>
      <c r="EEM6" s="545"/>
      <c r="EEN6" s="545"/>
      <c r="EEO6" s="545"/>
      <c r="EEP6" s="545"/>
      <c r="EEQ6" s="545"/>
      <c r="EER6" s="545"/>
      <c r="EES6" s="545"/>
      <c r="EET6" s="545"/>
      <c r="EEU6" s="545"/>
      <c r="EEV6" s="545"/>
      <c r="EEW6" s="545"/>
      <c r="EEX6" s="545"/>
      <c r="EEY6" s="545"/>
      <c r="EEZ6" s="545"/>
      <c r="EFA6" s="545"/>
      <c r="EFB6" s="545"/>
      <c r="EFC6" s="545"/>
      <c r="EFD6" s="545"/>
      <c r="EFE6" s="545"/>
      <c r="EFF6" s="545"/>
      <c r="EFG6" s="545"/>
      <c r="EFH6" s="545"/>
      <c r="EFI6" s="545"/>
      <c r="EFJ6" s="545"/>
      <c r="EFK6" s="545"/>
      <c r="EFL6" s="545"/>
      <c r="EFM6" s="545"/>
      <c r="EFN6" s="545"/>
      <c r="EFO6" s="545"/>
      <c r="EFP6" s="545"/>
      <c r="EFQ6" s="545"/>
      <c r="EFR6" s="545"/>
      <c r="EFS6" s="545"/>
      <c r="EFT6" s="545"/>
      <c r="EFU6" s="545"/>
      <c r="EFV6" s="545"/>
      <c r="EFW6" s="545"/>
      <c r="EFX6" s="545"/>
      <c r="EFY6" s="545"/>
      <c r="EFZ6" s="545"/>
      <c r="EGA6" s="545"/>
      <c r="EGB6" s="545"/>
      <c r="EGC6" s="545"/>
      <c r="EGD6" s="545"/>
      <c r="EGE6" s="545"/>
      <c r="EGF6" s="545"/>
      <c r="EGG6" s="545"/>
      <c r="EGH6" s="545"/>
      <c r="EGI6" s="545"/>
      <c r="EGJ6" s="545"/>
      <c r="EGK6" s="545"/>
      <c r="EGL6" s="545"/>
      <c r="EGM6" s="545"/>
      <c r="EGN6" s="545"/>
      <c r="EGO6" s="545"/>
      <c r="EGP6" s="545"/>
      <c r="EGQ6" s="545"/>
      <c r="EGR6" s="545"/>
      <c r="EGS6" s="545"/>
      <c r="EGT6" s="545"/>
      <c r="EGU6" s="545"/>
      <c r="EGV6" s="545"/>
      <c r="EGW6" s="545"/>
      <c r="EGX6" s="545"/>
      <c r="EGY6" s="545"/>
      <c r="EGZ6" s="545"/>
      <c r="EHA6" s="545"/>
      <c r="EHB6" s="545"/>
      <c r="EHC6" s="545"/>
      <c r="EHD6" s="545"/>
      <c r="EHE6" s="545"/>
      <c r="EHF6" s="545"/>
      <c r="EHG6" s="545"/>
      <c r="EHH6" s="545"/>
      <c r="EHI6" s="545"/>
      <c r="EHJ6" s="545"/>
      <c r="EHK6" s="545"/>
      <c r="EHL6" s="545"/>
      <c r="EHM6" s="545"/>
      <c r="EHN6" s="545"/>
      <c r="EHO6" s="545"/>
      <c r="EHP6" s="545"/>
      <c r="EHQ6" s="545"/>
      <c r="EHR6" s="545"/>
      <c r="EHS6" s="545"/>
      <c r="EHT6" s="545"/>
      <c r="EHU6" s="545"/>
      <c r="EHV6" s="545"/>
      <c r="EHW6" s="545"/>
      <c r="EHX6" s="545"/>
      <c r="EHY6" s="545"/>
      <c r="EHZ6" s="545"/>
      <c r="EIA6" s="545"/>
      <c r="EIB6" s="545"/>
      <c r="EIC6" s="545"/>
      <c r="EID6" s="545"/>
      <c r="EIE6" s="545"/>
      <c r="EIF6" s="545"/>
      <c r="EIG6" s="545"/>
      <c r="EIH6" s="545"/>
      <c r="EII6" s="545"/>
      <c r="EIJ6" s="545"/>
      <c r="EIK6" s="545"/>
      <c r="EIL6" s="545"/>
      <c r="EIM6" s="545"/>
      <c r="EIN6" s="545"/>
      <c r="EIO6" s="545"/>
      <c r="EIP6" s="545"/>
      <c r="EIQ6" s="545"/>
      <c r="EIR6" s="545"/>
      <c r="EIS6" s="545"/>
      <c r="EIT6" s="545"/>
      <c r="EIU6" s="545"/>
      <c r="EIV6" s="545"/>
      <c r="EIW6" s="545"/>
      <c r="EIX6" s="545"/>
      <c r="EIY6" s="545"/>
      <c r="EIZ6" s="545"/>
      <c r="EJA6" s="545"/>
      <c r="EJB6" s="545"/>
      <c r="EJC6" s="545"/>
      <c r="EJD6" s="545"/>
      <c r="EJE6" s="545"/>
      <c r="EJF6" s="545"/>
      <c r="EJG6" s="545"/>
      <c r="EJH6" s="545"/>
      <c r="EJI6" s="545"/>
      <c r="EJJ6" s="545"/>
      <c r="EJK6" s="545"/>
      <c r="EJL6" s="545"/>
      <c r="EJM6" s="545"/>
      <c r="EJN6" s="545"/>
      <c r="EJO6" s="545"/>
      <c r="EJP6" s="545"/>
      <c r="EJQ6" s="545"/>
      <c r="EJR6" s="545"/>
      <c r="EJS6" s="545"/>
      <c r="EJT6" s="545"/>
      <c r="EJU6" s="545"/>
      <c r="EJV6" s="545"/>
      <c r="EJW6" s="545"/>
      <c r="EJX6" s="545"/>
      <c r="EJY6" s="545"/>
      <c r="EJZ6" s="545"/>
      <c r="EKA6" s="545"/>
      <c r="EKB6" s="545"/>
      <c r="EKC6" s="545"/>
      <c r="EKD6" s="545"/>
      <c r="EKE6" s="545"/>
      <c r="EKF6" s="545"/>
      <c r="EKG6" s="545"/>
      <c r="EKH6" s="545"/>
      <c r="EKI6" s="545"/>
      <c r="EKJ6" s="545"/>
      <c r="EKK6" s="545"/>
      <c r="EKL6" s="545"/>
      <c r="EKM6" s="545"/>
      <c r="EKN6" s="545"/>
      <c r="EKO6" s="545"/>
      <c r="EKP6" s="545"/>
      <c r="EKQ6" s="545"/>
      <c r="EKR6" s="545"/>
      <c r="EKS6" s="545"/>
      <c r="EKT6" s="545"/>
      <c r="EKU6" s="545"/>
      <c r="EKV6" s="545"/>
      <c r="EKW6" s="545"/>
      <c r="EKX6" s="545"/>
      <c r="EKY6" s="545"/>
      <c r="EKZ6" s="545"/>
      <c r="ELA6" s="545"/>
      <c r="ELB6" s="545"/>
      <c r="ELC6" s="545"/>
      <c r="ELD6" s="545"/>
      <c r="ELE6" s="545"/>
      <c r="ELF6" s="545"/>
      <c r="ELG6" s="545"/>
      <c r="ELH6" s="545"/>
      <c r="ELI6" s="545"/>
      <c r="ELJ6" s="545"/>
      <c r="ELK6" s="545"/>
      <c r="ELL6" s="545"/>
      <c r="ELM6" s="545"/>
      <c r="ELN6" s="545"/>
      <c r="ELO6" s="545"/>
      <c r="ELP6" s="545"/>
      <c r="ELQ6" s="545"/>
      <c r="ELR6" s="545"/>
      <c r="ELS6" s="545"/>
      <c r="ELT6" s="545"/>
      <c r="ELU6" s="545"/>
      <c r="ELV6" s="545"/>
      <c r="ELW6" s="545"/>
      <c r="ELX6" s="545"/>
      <c r="ELY6" s="545"/>
      <c r="ELZ6" s="545"/>
      <c r="EMA6" s="545"/>
      <c r="EMB6" s="545"/>
      <c r="EMC6" s="545"/>
      <c r="EMD6" s="545"/>
      <c r="EME6" s="545"/>
      <c r="EMF6" s="545"/>
      <c r="EMG6" s="545"/>
      <c r="EMH6" s="545"/>
      <c r="EMI6" s="545"/>
      <c r="EMJ6" s="545"/>
      <c r="EMK6" s="545"/>
      <c r="EML6" s="545"/>
      <c r="EMM6" s="545"/>
      <c r="EMN6" s="545"/>
      <c r="EMO6" s="545"/>
      <c r="EMP6" s="545"/>
      <c r="EMQ6" s="545"/>
      <c r="EMR6" s="545"/>
      <c r="EMS6" s="545"/>
      <c r="EMT6" s="545"/>
      <c r="EMU6" s="545"/>
      <c r="EMV6" s="545"/>
      <c r="EMW6" s="545"/>
      <c r="EMX6" s="545"/>
      <c r="EMY6" s="545"/>
      <c r="EMZ6" s="545"/>
      <c r="ENA6" s="545"/>
      <c r="ENB6" s="545"/>
      <c r="ENC6" s="545"/>
      <c r="END6" s="545"/>
      <c r="ENE6" s="545"/>
      <c r="ENF6" s="545"/>
      <c r="ENG6" s="545"/>
      <c r="ENH6" s="545"/>
      <c r="ENI6" s="545"/>
      <c r="ENJ6" s="545"/>
      <c r="ENK6" s="545"/>
      <c r="ENL6" s="545"/>
      <c r="ENM6" s="545"/>
      <c r="ENN6" s="545"/>
      <c r="ENO6" s="545"/>
      <c r="ENP6" s="545"/>
      <c r="ENQ6" s="545"/>
      <c r="ENR6" s="545"/>
      <c r="ENS6" s="545"/>
      <c r="ENT6" s="545"/>
      <c r="ENU6" s="545"/>
      <c r="ENV6" s="545"/>
      <c r="ENW6" s="545"/>
      <c r="ENX6" s="545"/>
      <c r="ENY6" s="545"/>
      <c r="ENZ6" s="545"/>
      <c r="EOA6" s="545"/>
      <c r="EOB6" s="545"/>
      <c r="EOC6" s="545"/>
      <c r="EOD6" s="545"/>
      <c r="EOE6" s="545"/>
      <c r="EOF6" s="545"/>
      <c r="EOG6" s="545"/>
      <c r="EOH6" s="545"/>
      <c r="EOI6" s="545"/>
      <c r="EOJ6" s="545"/>
      <c r="EOK6" s="545"/>
      <c r="EOL6" s="545"/>
      <c r="EOM6" s="545"/>
      <c r="EON6" s="545"/>
      <c r="EOO6" s="545"/>
      <c r="EOP6" s="545"/>
      <c r="EOQ6" s="545"/>
      <c r="EOR6" s="545"/>
      <c r="EOS6" s="545"/>
      <c r="EOT6" s="545"/>
      <c r="EOU6" s="545"/>
      <c r="EOV6" s="545"/>
      <c r="EOW6" s="545"/>
      <c r="EOX6" s="545"/>
      <c r="EOY6" s="545"/>
      <c r="EOZ6" s="545"/>
      <c r="EPA6" s="545"/>
      <c r="EPB6" s="545"/>
      <c r="EPC6" s="545"/>
      <c r="EPD6" s="545"/>
      <c r="EPE6" s="545"/>
      <c r="EPF6" s="545"/>
      <c r="EPG6" s="545"/>
      <c r="EPH6" s="545"/>
      <c r="EPI6" s="545"/>
      <c r="EPJ6" s="545"/>
      <c r="EPK6" s="545"/>
      <c r="EPL6" s="545"/>
      <c r="EPM6" s="545"/>
      <c r="EPN6" s="545"/>
      <c r="EPO6" s="545"/>
      <c r="EPP6" s="545"/>
      <c r="EPQ6" s="545"/>
      <c r="EPR6" s="545"/>
      <c r="EPS6" s="545"/>
      <c r="EPT6" s="545"/>
      <c r="EPU6" s="545"/>
      <c r="EPV6" s="545"/>
      <c r="EPW6" s="545"/>
      <c r="EPX6" s="545"/>
      <c r="EPY6" s="545"/>
      <c r="EPZ6" s="545"/>
      <c r="EQA6" s="545"/>
      <c r="EQB6" s="545"/>
      <c r="EQC6" s="545"/>
      <c r="EQD6" s="545"/>
      <c r="EQE6" s="545"/>
      <c r="EQF6" s="545"/>
      <c r="EQG6" s="545"/>
      <c r="EQH6" s="545"/>
      <c r="EQI6" s="545"/>
      <c r="EQJ6" s="545"/>
      <c r="EQK6" s="545"/>
      <c r="EQL6" s="545"/>
      <c r="EQM6" s="545"/>
      <c r="EQN6" s="545"/>
      <c r="EQO6" s="545"/>
      <c r="EQP6" s="545"/>
      <c r="EQQ6" s="545"/>
      <c r="EQR6" s="545"/>
      <c r="EQS6" s="545"/>
      <c r="EQT6" s="545"/>
      <c r="EQU6" s="545"/>
      <c r="EQV6" s="545"/>
      <c r="EQW6" s="545"/>
      <c r="EQX6" s="545"/>
      <c r="EQY6" s="545"/>
      <c r="EQZ6" s="545"/>
      <c r="ERA6" s="545"/>
      <c r="ERB6" s="545"/>
      <c r="ERC6" s="545"/>
      <c r="ERD6" s="545"/>
      <c r="ERE6" s="545"/>
      <c r="ERF6" s="545"/>
      <c r="ERG6" s="545"/>
      <c r="ERH6" s="545"/>
      <c r="ERI6" s="545"/>
      <c r="ERJ6" s="545"/>
      <c r="ERK6" s="545"/>
      <c r="ERL6" s="545"/>
      <c r="ERM6" s="545"/>
      <c r="ERN6" s="545"/>
      <c r="ERO6" s="545"/>
      <c r="ERP6" s="545"/>
      <c r="ERQ6" s="545"/>
      <c r="ERR6" s="545"/>
      <c r="ERS6" s="545"/>
      <c r="ERT6" s="545"/>
      <c r="ERU6" s="545"/>
      <c r="ERV6" s="545"/>
      <c r="ERW6" s="545"/>
      <c r="ERX6" s="545"/>
      <c r="ERY6" s="545"/>
      <c r="ERZ6" s="545"/>
      <c r="ESA6" s="545"/>
      <c r="ESB6" s="545"/>
      <c r="ESC6" s="545"/>
      <c r="ESD6" s="545"/>
      <c r="ESE6" s="545"/>
      <c r="ESF6" s="545"/>
      <c r="ESG6" s="545"/>
      <c r="ESH6" s="545"/>
      <c r="ESI6" s="545"/>
      <c r="ESJ6" s="545"/>
      <c r="ESK6" s="545"/>
      <c r="ESL6" s="545"/>
      <c r="ESM6" s="545"/>
      <c r="ESN6" s="545"/>
      <c r="ESO6" s="545"/>
      <c r="ESP6" s="545"/>
      <c r="ESQ6" s="545"/>
      <c r="ESR6" s="545"/>
      <c r="ESS6" s="545"/>
      <c r="EST6" s="545"/>
      <c r="ESU6" s="545"/>
      <c r="ESV6" s="545"/>
      <c r="ESW6" s="545"/>
      <c r="ESX6" s="545"/>
      <c r="ESY6" s="545"/>
      <c r="ESZ6" s="545"/>
      <c r="ETA6" s="545"/>
      <c r="ETB6" s="545"/>
      <c r="ETC6" s="545"/>
      <c r="ETD6" s="545"/>
      <c r="ETE6" s="545"/>
      <c r="ETF6" s="545"/>
      <c r="ETG6" s="545"/>
      <c r="ETH6" s="545"/>
      <c r="ETI6" s="545"/>
      <c r="ETJ6" s="545"/>
      <c r="ETK6" s="545"/>
      <c r="ETL6" s="545"/>
      <c r="ETM6" s="545"/>
      <c r="ETN6" s="545"/>
      <c r="ETO6" s="545"/>
      <c r="ETP6" s="545"/>
      <c r="ETQ6" s="545"/>
      <c r="ETR6" s="545"/>
      <c r="ETS6" s="545"/>
      <c r="ETT6" s="545"/>
      <c r="ETU6" s="545"/>
      <c r="ETV6" s="545"/>
      <c r="ETW6" s="545"/>
      <c r="ETX6" s="545"/>
      <c r="ETY6" s="545"/>
      <c r="ETZ6" s="545"/>
      <c r="EUA6" s="545"/>
      <c r="EUB6" s="545"/>
      <c r="EUC6" s="545"/>
      <c r="EUD6" s="545"/>
      <c r="EUE6" s="545"/>
      <c r="EUF6" s="545"/>
      <c r="EUG6" s="545"/>
      <c r="EUH6" s="545"/>
      <c r="EUI6" s="545"/>
      <c r="EUJ6" s="545"/>
      <c r="EUK6" s="545"/>
      <c r="EUL6" s="545"/>
      <c r="EUM6" s="545"/>
      <c r="EUN6" s="545"/>
      <c r="EUO6" s="545"/>
      <c r="EUP6" s="545"/>
      <c r="EUQ6" s="545"/>
      <c r="EUR6" s="545"/>
      <c r="EUS6" s="545"/>
      <c r="EUT6" s="545"/>
      <c r="EUU6" s="545"/>
      <c r="EUV6" s="545"/>
      <c r="EUW6" s="545"/>
      <c r="EUX6" s="545"/>
      <c r="EUY6" s="545"/>
      <c r="EUZ6" s="545"/>
      <c r="EVA6" s="545"/>
      <c r="EVB6" s="545"/>
      <c r="EVC6" s="545"/>
      <c r="EVD6" s="545"/>
      <c r="EVE6" s="545"/>
      <c r="EVF6" s="545"/>
      <c r="EVG6" s="545"/>
      <c r="EVH6" s="545"/>
      <c r="EVI6" s="545"/>
      <c r="EVJ6" s="545"/>
      <c r="EVK6" s="545"/>
      <c r="EVL6" s="545"/>
      <c r="EVM6" s="545"/>
      <c r="EVN6" s="545"/>
      <c r="EVO6" s="545"/>
      <c r="EVP6" s="545"/>
      <c r="EVQ6" s="545"/>
      <c r="EVR6" s="545"/>
      <c r="EVS6" s="545"/>
      <c r="EVT6" s="545"/>
      <c r="EVU6" s="545"/>
      <c r="EVV6" s="545"/>
      <c r="EVW6" s="545"/>
      <c r="EVX6" s="545"/>
      <c r="EVY6" s="545"/>
      <c r="EVZ6" s="545"/>
      <c r="EWA6" s="545"/>
      <c r="EWB6" s="545"/>
      <c r="EWC6" s="545"/>
      <c r="EWD6" s="545"/>
      <c r="EWE6" s="545"/>
      <c r="EWF6" s="545"/>
      <c r="EWG6" s="545"/>
      <c r="EWH6" s="545"/>
      <c r="EWI6" s="545"/>
      <c r="EWJ6" s="545"/>
      <c r="EWK6" s="545"/>
      <c r="EWL6" s="545"/>
      <c r="EWM6" s="545"/>
      <c r="EWN6" s="545"/>
      <c r="EWO6" s="545"/>
      <c r="EWP6" s="545"/>
      <c r="EWQ6" s="545"/>
      <c r="EWR6" s="545"/>
      <c r="EWS6" s="545"/>
      <c r="EWT6" s="545"/>
      <c r="EWU6" s="545"/>
      <c r="EWV6" s="545"/>
      <c r="EWW6" s="545"/>
      <c r="EWX6" s="545"/>
      <c r="EWY6" s="545"/>
      <c r="EWZ6" s="545"/>
      <c r="EXA6" s="545"/>
      <c r="EXB6" s="545"/>
      <c r="EXC6" s="545"/>
      <c r="EXD6" s="545"/>
      <c r="EXE6" s="545"/>
      <c r="EXF6" s="545"/>
      <c r="EXG6" s="545"/>
      <c r="EXH6" s="545"/>
      <c r="EXI6" s="545"/>
      <c r="EXJ6" s="545"/>
      <c r="EXK6" s="545"/>
      <c r="EXL6" s="545"/>
      <c r="EXM6" s="545"/>
      <c r="EXN6" s="545"/>
      <c r="EXO6" s="545"/>
      <c r="EXP6" s="545"/>
      <c r="EXQ6" s="545"/>
      <c r="EXR6" s="545"/>
      <c r="EXS6" s="545"/>
      <c r="EXT6" s="545"/>
      <c r="EXU6" s="545"/>
      <c r="EXV6" s="545"/>
      <c r="EXW6" s="545"/>
      <c r="EXX6" s="545"/>
      <c r="EXY6" s="545"/>
      <c r="EXZ6" s="545"/>
      <c r="EYA6" s="545"/>
      <c r="EYB6" s="545"/>
      <c r="EYC6" s="545"/>
      <c r="EYD6" s="545"/>
      <c r="EYE6" s="545"/>
      <c r="EYF6" s="545"/>
      <c r="EYG6" s="545"/>
      <c r="EYH6" s="545"/>
      <c r="EYI6" s="545"/>
      <c r="EYJ6" s="545"/>
      <c r="EYK6" s="545"/>
      <c r="EYL6" s="545"/>
      <c r="EYM6" s="545"/>
      <c r="EYN6" s="545"/>
      <c r="EYO6" s="545"/>
      <c r="EYP6" s="545"/>
      <c r="EYQ6" s="545"/>
      <c r="EYR6" s="545"/>
      <c r="EYS6" s="545"/>
      <c r="EYT6" s="545"/>
      <c r="EYU6" s="545"/>
      <c r="EYV6" s="545"/>
      <c r="EYW6" s="545"/>
      <c r="EYX6" s="545"/>
      <c r="EYY6" s="545"/>
      <c r="EYZ6" s="545"/>
      <c r="EZA6" s="545"/>
      <c r="EZB6" s="545"/>
      <c r="EZC6" s="545"/>
      <c r="EZD6" s="545"/>
      <c r="EZE6" s="545"/>
      <c r="EZF6" s="545"/>
      <c r="EZG6" s="545"/>
      <c r="EZH6" s="545"/>
      <c r="EZI6" s="545"/>
      <c r="EZJ6" s="545"/>
      <c r="EZK6" s="545"/>
      <c r="EZL6" s="545"/>
      <c r="EZM6" s="545"/>
      <c r="EZN6" s="545"/>
      <c r="EZO6" s="545"/>
      <c r="EZP6" s="545"/>
      <c r="EZQ6" s="545"/>
      <c r="EZR6" s="545"/>
      <c r="EZS6" s="545"/>
      <c r="EZT6" s="545"/>
      <c r="EZU6" s="545"/>
      <c r="EZV6" s="545"/>
      <c r="EZW6" s="545"/>
      <c r="EZX6" s="545"/>
      <c r="EZY6" s="545"/>
      <c r="EZZ6" s="545"/>
      <c r="FAA6" s="545"/>
      <c r="FAB6" s="545"/>
      <c r="FAC6" s="545"/>
      <c r="FAD6" s="545"/>
      <c r="FAE6" s="545"/>
      <c r="FAF6" s="545"/>
      <c r="FAG6" s="545"/>
      <c r="FAH6" s="545"/>
      <c r="FAI6" s="545"/>
      <c r="FAJ6" s="545"/>
      <c r="FAK6" s="545"/>
      <c r="FAL6" s="545"/>
      <c r="FAM6" s="545"/>
      <c r="FAN6" s="545"/>
      <c r="FAO6" s="545"/>
      <c r="FAP6" s="545"/>
      <c r="FAQ6" s="545"/>
      <c r="FAR6" s="545"/>
      <c r="FAS6" s="545"/>
      <c r="FAT6" s="545"/>
      <c r="FAU6" s="545"/>
      <c r="FAV6" s="545"/>
      <c r="FAW6" s="545"/>
      <c r="FAX6" s="545"/>
      <c r="FAY6" s="545"/>
      <c r="FAZ6" s="545"/>
      <c r="FBA6" s="545"/>
      <c r="FBB6" s="545"/>
      <c r="FBC6" s="545"/>
      <c r="FBD6" s="545"/>
      <c r="FBE6" s="545"/>
      <c r="FBF6" s="545"/>
      <c r="FBG6" s="545"/>
      <c r="FBH6" s="545"/>
      <c r="FBI6" s="545"/>
      <c r="FBJ6" s="545"/>
      <c r="FBK6" s="545"/>
      <c r="FBL6" s="545"/>
      <c r="FBM6" s="545"/>
      <c r="FBN6" s="545"/>
      <c r="FBO6" s="545"/>
      <c r="FBP6" s="545"/>
      <c r="FBQ6" s="545"/>
      <c r="FBR6" s="545"/>
      <c r="FBS6" s="545"/>
      <c r="FBT6" s="545"/>
      <c r="FBU6" s="545"/>
      <c r="FBV6" s="545"/>
      <c r="FBW6" s="545"/>
      <c r="FBX6" s="545"/>
      <c r="FBY6" s="545"/>
      <c r="FBZ6" s="545"/>
      <c r="FCA6" s="545"/>
      <c r="FCB6" s="545"/>
      <c r="FCC6" s="545"/>
      <c r="FCD6" s="545"/>
      <c r="FCE6" s="545"/>
      <c r="FCF6" s="545"/>
      <c r="FCG6" s="545"/>
      <c r="FCH6" s="545"/>
      <c r="FCI6" s="545"/>
      <c r="FCJ6" s="545"/>
      <c r="FCK6" s="545"/>
      <c r="FCL6" s="545"/>
      <c r="FCM6" s="545"/>
      <c r="FCN6" s="545"/>
      <c r="FCO6" s="545"/>
      <c r="FCP6" s="545"/>
      <c r="FCQ6" s="545"/>
      <c r="FCR6" s="545"/>
      <c r="FCS6" s="545"/>
      <c r="FCT6" s="545"/>
      <c r="FCU6" s="545"/>
      <c r="FCV6" s="545"/>
      <c r="FCW6" s="545"/>
      <c r="FCX6" s="545"/>
      <c r="FCY6" s="545"/>
      <c r="FCZ6" s="545"/>
      <c r="FDA6" s="545"/>
      <c r="FDB6" s="545"/>
      <c r="FDC6" s="545"/>
      <c r="FDD6" s="545"/>
      <c r="FDE6" s="545"/>
      <c r="FDF6" s="545"/>
      <c r="FDG6" s="545"/>
      <c r="FDH6" s="545"/>
      <c r="FDI6" s="545"/>
      <c r="FDJ6" s="545"/>
      <c r="FDK6" s="545"/>
      <c r="FDL6" s="545"/>
      <c r="FDM6" s="545"/>
      <c r="FDN6" s="545"/>
      <c r="FDO6" s="545"/>
      <c r="FDP6" s="545"/>
      <c r="FDQ6" s="545"/>
      <c r="FDR6" s="545"/>
      <c r="FDS6" s="545"/>
      <c r="FDT6" s="545"/>
      <c r="FDU6" s="545"/>
      <c r="FDV6" s="545"/>
      <c r="FDW6" s="545"/>
      <c r="FDX6" s="545"/>
      <c r="FDY6" s="545"/>
      <c r="FDZ6" s="545"/>
      <c r="FEA6" s="545"/>
      <c r="FEB6" s="545"/>
      <c r="FEC6" s="545"/>
      <c r="FED6" s="545"/>
      <c r="FEE6" s="545"/>
      <c r="FEF6" s="545"/>
      <c r="FEG6" s="545"/>
      <c r="FEH6" s="545"/>
      <c r="FEI6" s="545"/>
      <c r="FEJ6" s="545"/>
      <c r="FEK6" s="545"/>
      <c r="FEL6" s="545"/>
      <c r="FEM6" s="545"/>
      <c r="FEN6" s="545"/>
      <c r="FEO6" s="545"/>
      <c r="FEP6" s="545"/>
      <c r="FEQ6" s="545"/>
      <c r="FER6" s="545"/>
      <c r="FES6" s="545"/>
      <c r="FET6" s="545"/>
      <c r="FEU6" s="545"/>
      <c r="FEV6" s="545"/>
      <c r="FEW6" s="545"/>
      <c r="FEX6" s="545"/>
      <c r="FEY6" s="545"/>
      <c r="FEZ6" s="545"/>
      <c r="FFA6" s="545"/>
      <c r="FFB6" s="545"/>
      <c r="FFC6" s="545"/>
      <c r="FFD6" s="545"/>
      <c r="FFE6" s="545"/>
      <c r="FFF6" s="545"/>
      <c r="FFG6" s="545"/>
      <c r="FFH6" s="545"/>
      <c r="FFI6" s="545"/>
      <c r="FFJ6" s="545"/>
      <c r="FFK6" s="545"/>
      <c r="FFL6" s="545"/>
      <c r="FFM6" s="545"/>
      <c r="FFN6" s="545"/>
      <c r="FFO6" s="545"/>
      <c r="FFP6" s="545"/>
      <c r="FFQ6" s="545"/>
      <c r="FFR6" s="545"/>
      <c r="FFS6" s="545"/>
      <c r="FFT6" s="545"/>
      <c r="FFU6" s="545"/>
      <c r="FFV6" s="545"/>
      <c r="FFW6" s="545"/>
      <c r="FFX6" s="545"/>
      <c r="FFY6" s="545"/>
      <c r="FFZ6" s="545"/>
      <c r="FGA6" s="545"/>
      <c r="FGB6" s="545"/>
      <c r="FGC6" s="545"/>
      <c r="FGD6" s="545"/>
      <c r="FGE6" s="545"/>
      <c r="FGF6" s="545"/>
      <c r="FGG6" s="545"/>
      <c r="FGH6" s="545"/>
      <c r="FGI6" s="545"/>
      <c r="FGJ6" s="545"/>
      <c r="FGK6" s="545"/>
      <c r="FGL6" s="545"/>
      <c r="FGM6" s="545"/>
      <c r="FGN6" s="545"/>
      <c r="FGO6" s="545"/>
      <c r="FGP6" s="545"/>
      <c r="FGQ6" s="545"/>
      <c r="FGR6" s="545"/>
      <c r="FGS6" s="545"/>
      <c r="FGT6" s="545"/>
      <c r="FGU6" s="545"/>
      <c r="FGV6" s="545"/>
      <c r="FGW6" s="545"/>
      <c r="FGX6" s="545"/>
      <c r="FGY6" s="545"/>
      <c r="FGZ6" s="545"/>
      <c r="FHA6" s="545"/>
      <c r="FHB6" s="545"/>
      <c r="FHC6" s="545"/>
      <c r="FHD6" s="545"/>
      <c r="FHE6" s="545"/>
      <c r="FHF6" s="545"/>
      <c r="FHG6" s="545"/>
      <c r="FHH6" s="545"/>
      <c r="FHI6" s="545"/>
      <c r="FHJ6" s="545"/>
      <c r="FHK6" s="545"/>
      <c r="FHL6" s="545"/>
      <c r="FHM6" s="545"/>
      <c r="FHN6" s="545"/>
      <c r="FHO6" s="545"/>
      <c r="FHP6" s="545"/>
      <c r="FHQ6" s="545"/>
      <c r="FHR6" s="545"/>
      <c r="FHS6" s="545"/>
      <c r="FHT6" s="545"/>
      <c r="FHU6" s="545"/>
      <c r="FHV6" s="545"/>
      <c r="FHW6" s="545"/>
      <c r="FHX6" s="545"/>
      <c r="FHY6" s="545"/>
      <c r="FHZ6" s="545"/>
      <c r="FIA6" s="545"/>
      <c r="FIB6" s="545"/>
      <c r="FIC6" s="545"/>
      <c r="FID6" s="545"/>
      <c r="FIE6" s="545"/>
      <c r="FIF6" s="545"/>
      <c r="FIG6" s="545"/>
      <c r="FIH6" s="545"/>
      <c r="FII6" s="545"/>
      <c r="FIJ6" s="545"/>
      <c r="FIK6" s="545"/>
      <c r="FIL6" s="545"/>
      <c r="FIM6" s="545"/>
      <c r="FIN6" s="545"/>
      <c r="FIO6" s="545"/>
      <c r="FIP6" s="545"/>
      <c r="FIQ6" s="545"/>
      <c r="FIR6" s="545"/>
      <c r="FIS6" s="545"/>
      <c r="FIT6" s="545"/>
      <c r="FIU6" s="545"/>
      <c r="FIV6" s="545"/>
      <c r="FIW6" s="545"/>
      <c r="FIX6" s="545"/>
      <c r="FIY6" s="545"/>
      <c r="FIZ6" s="545"/>
      <c r="FJA6" s="545"/>
      <c r="FJB6" s="545"/>
      <c r="FJC6" s="545"/>
      <c r="FJD6" s="545"/>
      <c r="FJE6" s="545"/>
      <c r="FJF6" s="545"/>
      <c r="FJG6" s="545"/>
      <c r="FJH6" s="545"/>
      <c r="FJI6" s="545"/>
      <c r="FJJ6" s="545"/>
      <c r="FJK6" s="545"/>
      <c r="FJL6" s="545"/>
      <c r="FJM6" s="545"/>
      <c r="FJN6" s="545"/>
      <c r="FJO6" s="545"/>
      <c r="FJP6" s="545"/>
      <c r="FJQ6" s="545"/>
      <c r="FJR6" s="545"/>
      <c r="FJS6" s="545"/>
      <c r="FJT6" s="545"/>
      <c r="FJU6" s="545"/>
      <c r="FJV6" s="545"/>
      <c r="FJW6" s="545"/>
      <c r="FJX6" s="545"/>
      <c r="FJY6" s="545"/>
      <c r="FJZ6" s="545"/>
      <c r="FKA6" s="545"/>
      <c r="FKB6" s="545"/>
      <c r="FKC6" s="545"/>
      <c r="FKD6" s="545"/>
      <c r="FKE6" s="545"/>
      <c r="FKF6" s="545"/>
      <c r="FKG6" s="545"/>
      <c r="FKH6" s="545"/>
      <c r="FKI6" s="545"/>
      <c r="FKJ6" s="545"/>
      <c r="FKK6" s="545"/>
      <c r="FKL6" s="545"/>
      <c r="FKM6" s="545"/>
      <c r="FKN6" s="545"/>
      <c r="FKO6" s="545"/>
      <c r="FKP6" s="545"/>
      <c r="FKQ6" s="545"/>
      <c r="FKR6" s="545"/>
      <c r="FKS6" s="545"/>
      <c r="FKT6" s="545"/>
      <c r="FKU6" s="545"/>
      <c r="FKV6" s="545"/>
      <c r="FKW6" s="545"/>
      <c r="FKX6" s="545"/>
      <c r="FKY6" s="545"/>
      <c r="FKZ6" s="545"/>
      <c r="FLA6" s="545"/>
      <c r="FLB6" s="545"/>
      <c r="FLC6" s="545"/>
      <c r="FLD6" s="545"/>
      <c r="FLE6" s="545"/>
      <c r="FLF6" s="545"/>
      <c r="FLG6" s="545"/>
      <c r="FLH6" s="545"/>
      <c r="FLI6" s="545"/>
      <c r="FLJ6" s="545"/>
      <c r="FLK6" s="545"/>
      <c r="FLL6" s="545"/>
      <c r="FLM6" s="545"/>
      <c r="FLN6" s="545"/>
      <c r="FLO6" s="545"/>
      <c r="FLP6" s="545"/>
      <c r="FLQ6" s="545"/>
      <c r="FLR6" s="545"/>
      <c r="FLS6" s="545"/>
      <c r="FLT6" s="545"/>
      <c r="FLU6" s="545"/>
      <c r="FLV6" s="545"/>
      <c r="FLW6" s="545"/>
      <c r="FLX6" s="545"/>
      <c r="FLY6" s="545"/>
      <c r="FLZ6" s="545"/>
      <c r="FMA6" s="545"/>
      <c r="FMB6" s="545"/>
      <c r="FMC6" s="545"/>
      <c r="FMD6" s="545"/>
      <c r="FME6" s="545"/>
      <c r="FMF6" s="545"/>
      <c r="FMG6" s="545"/>
      <c r="FMH6" s="545"/>
      <c r="FMI6" s="545"/>
      <c r="FMJ6" s="545"/>
      <c r="FMK6" s="545"/>
      <c r="FML6" s="545"/>
      <c r="FMM6" s="545"/>
      <c r="FMN6" s="545"/>
      <c r="FMO6" s="545"/>
      <c r="FMP6" s="545"/>
      <c r="FMQ6" s="545"/>
      <c r="FMR6" s="545"/>
      <c r="FMS6" s="545"/>
      <c r="FMT6" s="545"/>
      <c r="FMU6" s="545"/>
      <c r="FMV6" s="545"/>
      <c r="FMW6" s="545"/>
      <c r="FMX6" s="545"/>
      <c r="FMY6" s="545"/>
      <c r="FMZ6" s="545"/>
      <c r="FNA6" s="545"/>
      <c r="FNB6" s="545"/>
      <c r="FNC6" s="545"/>
      <c r="FND6" s="545"/>
      <c r="FNE6" s="545"/>
      <c r="FNF6" s="545"/>
      <c r="FNG6" s="545"/>
      <c r="FNH6" s="545"/>
      <c r="FNI6" s="545"/>
      <c r="FNJ6" s="545"/>
      <c r="FNK6" s="545"/>
      <c r="FNL6" s="545"/>
      <c r="FNM6" s="545"/>
      <c r="FNN6" s="545"/>
      <c r="FNO6" s="545"/>
      <c r="FNP6" s="545"/>
      <c r="FNQ6" s="545"/>
      <c r="FNR6" s="545"/>
      <c r="FNS6" s="545"/>
      <c r="FNT6" s="545"/>
      <c r="FNU6" s="545"/>
      <c r="FNV6" s="545"/>
      <c r="FNW6" s="545"/>
      <c r="FNX6" s="545"/>
      <c r="FNY6" s="545"/>
      <c r="FNZ6" s="545"/>
      <c r="FOA6" s="545"/>
      <c r="FOB6" s="545"/>
      <c r="FOC6" s="545"/>
      <c r="FOD6" s="545"/>
      <c r="FOE6" s="545"/>
      <c r="FOF6" s="545"/>
      <c r="FOG6" s="545"/>
      <c r="FOH6" s="545"/>
      <c r="FOI6" s="545"/>
      <c r="FOJ6" s="545"/>
      <c r="FOK6" s="545"/>
      <c r="FOL6" s="545"/>
      <c r="FOM6" s="545"/>
      <c r="FON6" s="545"/>
      <c r="FOO6" s="545"/>
      <c r="FOP6" s="545"/>
      <c r="FOQ6" s="545"/>
      <c r="FOR6" s="545"/>
      <c r="FOS6" s="545"/>
      <c r="FOT6" s="545"/>
      <c r="FOU6" s="545"/>
      <c r="FOV6" s="545"/>
      <c r="FOW6" s="545"/>
      <c r="FOX6" s="545"/>
      <c r="FOY6" s="545"/>
      <c r="FOZ6" s="545"/>
      <c r="FPA6" s="545"/>
      <c r="FPB6" s="545"/>
      <c r="FPC6" s="545"/>
      <c r="FPD6" s="545"/>
      <c r="FPE6" s="545"/>
      <c r="FPF6" s="545"/>
      <c r="FPG6" s="545"/>
      <c r="FPH6" s="545"/>
      <c r="FPI6" s="545"/>
      <c r="FPJ6" s="545"/>
      <c r="FPK6" s="545"/>
      <c r="FPL6" s="545"/>
      <c r="FPM6" s="545"/>
      <c r="FPN6" s="545"/>
      <c r="FPO6" s="545"/>
      <c r="FPP6" s="545"/>
      <c r="FPQ6" s="545"/>
      <c r="FPR6" s="545"/>
      <c r="FPS6" s="545"/>
      <c r="FPT6" s="545"/>
      <c r="FPU6" s="545"/>
      <c r="FPV6" s="545"/>
      <c r="FPW6" s="545"/>
      <c r="FPX6" s="545"/>
      <c r="FPY6" s="545"/>
      <c r="FPZ6" s="545"/>
      <c r="FQA6" s="545"/>
      <c r="FQB6" s="545"/>
      <c r="FQC6" s="545"/>
      <c r="FQD6" s="545"/>
      <c r="FQE6" s="545"/>
      <c r="FQF6" s="545"/>
      <c r="FQG6" s="545"/>
      <c r="FQH6" s="545"/>
      <c r="FQI6" s="545"/>
      <c r="FQJ6" s="545"/>
      <c r="FQK6" s="545"/>
      <c r="FQL6" s="545"/>
      <c r="FQM6" s="545"/>
      <c r="FQN6" s="545"/>
      <c r="FQO6" s="545"/>
      <c r="FQP6" s="545"/>
      <c r="FQQ6" s="545"/>
      <c r="FQR6" s="545"/>
      <c r="FQS6" s="545"/>
      <c r="FQT6" s="545"/>
      <c r="FQU6" s="545"/>
      <c r="FQV6" s="545"/>
      <c r="FQW6" s="545"/>
      <c r="FQX6" s="545"/>
      <c r="FQY6" s="545"/>
      <c r="FQZ6" s="545"/>
      <c r="FRA6" s="545"/>
      <c r="FRB6" s="545"/>
      <c r="FRC6" s="545"/>
      <c r="FRD6" s="545"/>
      <c r="FRE6" s="545"/>
      <c r="FRF6" s="545"/>
      <c r="FRG6" s="545"/>
      <c r="FRH6" s="545"/>
      <c r="FRI6" s="545"/>
      <c r="FRJ6" s="545"/>
      <c r="FRK6" s="545"/>
      <c r="FRL6" s="545"/>
      <c r="FRM6" s="545"/>
      <c r="FRN6" s="545"/>
      <c r="FRO6" s="545"/>
      <c r="FRP6" s="545"/>
      <c r="FRQ6" s="545"/>
      <c r="FRR6" s="545"/>
      <c r="FRS6" s="545"/>
      <c r="FRT6" s="545"/>
      <c r="FRU6" s="545"/>
      <c r="FRV6" s="545"/>
      <c r="FRW6" s="545"/>
      <c r="FRX6" s="545"/>
      <c r="FRY6" s="545"/>
      <c r="FRZ6" s="545"/>
      <c r="FSA6" s="545"/>
      <c r="FSB6" s="545"/>
      <c r="FSC6" s="545"/>
      <c r="FSD6" s="545"/>
      <c r="FSE6" s="545"/>
      <c r="FSF6" s="545"/>
      <c r="FSG6" s="545"/>
      <c r="FSH6" s="545"/>
      <c r="FSI6" s="545"/>
      <c r="FSJ6" s="545"/>
      <c r="FSK6" s="545"/>
      <c r="FSL6" s="545"/>
      <c r="FSM6" s="545"/>
      <c r="FSN6" s="545"/>
      <c r="FSO6" s="545"/>
      <c r="FSP6" s="545"/>
      <c r="FSQ6" s="545"/>
      <c r="FSR6" s="545"/>
      <c r="FSS6" s="545"/>
      <c r="FST6" s="545"/>
      <c r="FSU6" s="545"/>
      <c r="FSV6" s="545"/>
      <c r="FSW6" s="545"/>
      <c r="FSX6" s="545"/>
      <c r="FSY6" s="545"/>
      <c r="FSZ6" s="545"/>
      <c r="FTA6" s="545"/>
      <c r="FTB6" s="545"/>
      <c r="FTC6" s="545"/>
      <c r="FTD6" s="545"/>
      <c r="FTE6" s="545"/>
      <c r="FTF6" s="545"/>
      <c r="FTG6" s="545"/>
      <c r="FTH6" s="545"/>
      <c r="FTI6" s="545"/>
      <c r="FTJ6" s="545"/>
      <c r="FTK6" s="545"/>
      <c r="FTL6" s="545"/>
      <c r="FTM6" s="545"/>
      <c r="FTN6" s="545"/>
      <c r="FTO6" s="545"/>
      <c r="FTP6" s="545"/>
      <c r="FTQ6" s="545"/>
      <c r="FTR6" s="545"/>
      <c r="FTS6" s="545"/>
      <c r="FTT6" s="545"/>
      <c r="FTU6" s="545"/>
      <c r="FTV6" s="545"/>
      <c r="FTW6" s="545"/>
      <c r="FTX6" s="545"/>
      <c r="FTY6" s="545"/>
      <c r="FTZ6" s="545"/>
      <c r="FUA6" s="545"/>
      <c r="FUB6" s="545"/>
      <c r="FUC6" s="545"/>
      <c r="FUD6" s="545"/>
      <c r="FUE6" s="545"/>
      <c r="FUF6" s="545"/>
      <c r="FUG6" s="545"/>
      <c r="FUH6" s="545"/>
      <c r="FUI6" s="545"/>
      <c r="FUJ6" s="545"/>
      <c r="FUK6" s="545"/>
      <c r="FUL6" s="545"/>
      <c r="FUM6" s="545"/>
      <c r="FUN6" s="545"/>
      <c r="FUO6" s="545"/>
      <c r="FUP6" s="545"/>
      <c r="FUQ6" s="545"/>
      <c r="FUR6" s="545"/>
      <c r="FUS6" s="545"/>
      <c r="FUT6" s="545"/>
      <c r="FUU6" s="545"/>
      <c r="FUV6" s="545"/>
      <c r="FUW6" s="545"/>
      <c r="FUX6" s="545"/>
      <c r="FUY6" s="545"/>
      <c r="FUZ6" s="545"/>
      <c r="FVA6" s="545"/>
      <c r="FVB6" s="545"/>
      <c r="FVC6" s="545"/>
      <c r="FVD6" s="545"/>
      <c r="FVE6" s="545"/>
      <c r="FVF6" s="545"/>
      <c r="FVG6" s="545"/>
      <c r="FVH6" s="545"/>
      <c r="FVI6" s="545"/>
      <c r="FVJ6" s="545"/>
      <c r="FVK6" s="545"/>
      <c r="FVL6" s="545"/>
      <c r="FVM6" s="545"/>
      <c r="FVN6" s="545"/>
      <c r="FVO6" s="545"/>
      <c r="FVP6" s="545"/>
      <c r="FVQ6" s="545"/>
      <c r="FVR6" s="545"/>
      <c r="FVS6" s="545"/>
      <c r="FVT6" s="545"/>
      <c r="FVU6" s="545"/>
      <c r="FVV6" s="545"/>
      <c r="FVW6" s="545"/>
      <c r="FVX6" s="545"/>
      <c r="FVY6" s="545"/>
      <c r="FVZ6" s="545"/>
      <c r="FWA6" s="545"/>
      <c r="FWB6" s="545"/>
      <c r="FWC6" s="545"/>
      <c r="FWD6" s="545"/>
      <c r="FWE6" s="545"/>
      <c r="FWF6" s="545"/>
      <c r="FWG6" s="545"/>
      <c r="FWH6" s="545"/>
      <c r="FWI6" s="545"/>
      <c r="FWJ6" s="545"/>
      <c r="FWK6" s="545"/>
      <c r="FWL6" s="545"/>
      <c r="FWM6" s="545"/>
      <c r="FWN6" s="545"/>
      <c r="FWO6" s="545"/>
      <c r="FWP6" s="545"/>
      <c r="FWQ6" s="545"/>
      <c r="FWR6" s="545"/>
      <c r="FWS6" s="545"/>
      <c r="FWT6" s="545"/>
      <c r="FWU6" s="545"/>
      <c r="FWV6" s="545"/>
      <c r="FWW6" s="545"/>
      <c r="FWX6" s="545"/>
      <c r="FWY6" s="545"/>
      <c r="FWZ6" s="545"/>
      <c r="FXA6" s="545"/>
      <c r="FXB6" s="545"/>
      <c r="FXC6" s="545"/>
      <c r="FXD6" s="545"/>
      <c r="FXE6" s="545"/>
      <c r="FXF6" s="545"/>
      <c r="FXG6" s="545"/>
      <c r="FXH6" s="545"/>
      <c r="FXI6" s="545"/>
      <c r="FXJ6" s="545"/>
      <c r="FXK6" s="545"/>
      <c r="FXL6" s="545"/>
      <c r="FXM6" s="545"/>
      <c r="FXN6" s="545"/>
      <c r="FXO6" s="545"/>
      <c r="FXP6" s="545"/>
      <c r="FXQ6" s="545"/>
      <c r="FXR6" s="545"/>
      <c r="FXS6" s="545"/>
      <c r="FXT6" s="545"/>
      <c r="FXU6" s="545"/>
      <c r="FXV6" s="545"/>
      <c r="FXW6" s="545"/>
      <c r="FXX6" s="545"/>
      <c r="FXY6" s="545"/>
      <c r="FXZ6" s="545"/>
      <c r="FYA6" s="545"/>
      <c r="FYB6" s="545"/>
      <c r="FYC6" s="545"/>
      <c r="FYD6" s="545"/>
      <c r="FYE6" s="545"/>
      <c r="FYF6" s="545"/>
      <c r="FYG6" s="545"/>
      <c r="FYH6" s="545"/>
      <c r="FYI6" s="545"/>
      <c r="FYJ6" s="545"/>
      <c r="FYK6" s="545"/>
      <c r="FYL6" s="545"/>
      <c r="FYM6" s="545"/>
      <c r="FYN6" s="545"/>
      <c r="FYO6" s="545"/>
      <c r="FYP6" s="545"/>
      <c r="FYQ6" s="545"/>
      <c r="FYR6" s="545"/>
      <c r="FYS6" s="545"/>
      <c r="FYT6" s="545"/>
      <c r="FYU6" s="545"/>
      <c r="FYV6" s="545"/>
      <c r="FYW6" s="545"/>
      <c r="FYX6" s="545"/>
      <c r="FYY6" s="545"/>
      <c r="FYZ6" s="545"/>
      <c r="FZA6" s="545"/>
      <c r="FZB6" s="545"/>
      <c r="FZC6" s="545"/>
      <c r="FZD6" s="545"/>
      <c r="FZE6" s="545"/>
      <c r="FZF6" s="545"/>
      <c r="FZG6" s="545"/>
      <c r="FZH6" s="545"/>
      <c r="FZI6" s="545"/>
      <c r="FZJ6" s="545"/>
      <c r="FZK6" s="545"/>
      <c r="FZL6" s="545"/>
      <c r="FZM6" s="545"/>
      <c r="FZN6" s="545"/>
      <c r="FZO6" s="545"/>
      <c r="FZP6" s="545"/>
      <c r="FZQ6" s="545"/>
      <c r="FZR6" s="545"/>
      <c r="FZS6" s="545"/>
      <c r="FZT6" s="545"/>
      <c r="FZU6" s="545"/>
      <c r="FZV6" s="545"/>
      <c r="FZW6" s="545"/>
      <c r="FZX6" s="545"/>
      <c r="FZY6" s="545"/>
      <c r="FZZ6" s="545"/>
      <c r="GAA6" s="545"/>
      <c r="GAB6" s="545"/>
      <c r="GAC6" s="545"/>
      <c r="GAD6" s="545"/>
      <c r="GAE6" s="545"/>
      <c r="GAF6" s="545"/>
      <c r="GAG6" s="545"/>
      <c r="GAH6" s="545"/>
      <c r="GAI6" s="545"/>
      <c r="GAJ6" s="545"/>
      <c r="GAK6" s="545"/>
      <c r="GAL6" s="545"/>
      <c r="GAM6" s="545"/>
      <c r="GAN6" s="545"/>
      <c r="GAO6" s="545"/>
      <c r="GAP6" s="545"/>
      <c r="GAQ6" s="545"/>
      <c r="GAR6" s="545"/>
      <c r="GAS6" s="545"/>
      <c r="GAT6" s="545"/>
      <c r="GAU6" s="545"/>
      <c r="GAV6" s="545"/>
      <c r="GAW6" s="545"/>
      <c r="GAX6" s="545"/>
      <c r="GAY6" s="545"/>
      <c r="GAZ6" s="545"/>
      <c r="GBA6" s="545"/>
      <c r="GBB6" s="545"/>
      <c r="GBC6" s="545"/>
      <c r="GBD6" s="545"/>
      <c r="GBE6" s="545"/>
      <c r="GBF6" s="545"/>
      <c r="GBG6" s="545"/>
      <c r="GBH6" s="545"/>
      <c r="GBI6" s="545"/>
      <c r="GBJ6" s="545"/>
      <c r="GBK6" s="545"/>
      <c r="GBL6" s="545"/>
      <c r="GBM6" s="545"/>
      <c r="GBN6" s="545"/>
      <c r="GBO6" s="545"/>
      <c r="GBP6" s="545"/>
      <c r="GBQ6" s="545"/>
      <c r="GBR6" s="545"/>
      <c r="GBS6" s="545"/>
      <c r="GBT6" s="545"/>
      <c r="GBU6" s="545"/>
      <c r="GBV6" s="545"/>
      <c r="GBW6" s="545"/>
      <c r="GBX6" s="545"/>
      <c r="GBY6" s="545"/>
      <c r="GBZ6" s="545"/>
      <c r="GCA6" s="545"/>
      <c r="GCB6" s="545"/>
      <c r="GCC6" s="545"/>
      <c r="GCD6" s="545"/>
      <c r="GCE6" s="545"/>
      <c r="GCF6" s="545"/>
      <c r="GCG6" s="545"/>
      <c r="GCH6" s="545"/>
      <c r="GCI6" s="545"/>
      <c r="GCJ6" s="545"/>
      <c r="GCK6" s="545"/>
      <c r="GCL6" s="545"/>
      <c r="GCM6" s="545"/>
      <c r="GCN6" s="545"/>
      <c r="GCO6" s="545"/>
      <c r="GCP6" s="545"/>
      <c r="GCQ6" s="545"/>
      <c r="GCR6" s="545"/>
      <c r="GCS6" s="545"/>
      <c r="GCT6" s="545"/>
      <c r="GCU6" s="545"/>
      <c r="GCV6" s="545"/>
      <c r="GCW6" s="545"/>
      <c r="GCX6" s="545"/>
      <c r="GCY6" s="545"/>
      <c r="GCZ6" s="545"/>
      <c r="GDA6" s="545"/>
      <c r="GDB6" s="545"/>
      <c r="GDC6" s="545"/>
      <c r="GDD6" s="545"/>
      <c r="GDE6" s="545"/>
      <c r="GDF6" s="545"/>
      <c r="GDG6" s="545"/>
      <c r="GDH6" s="545"/>
      <c r="GDI6" s="545"/>
      <c r="GDJ6" s="545"/>
      <c r="GDK6" s="545"/>
      <c r="GDL6" s="545"/>
      <c r="GDM6" s="545"/>
      <c r="GDN6" s="545"/>
      <c r="GDO6" s="545"/>
      <c r="GDP6" s="545"/>
      <c r="GDQ6" s="545"/>
      <c r="GDR6" s="545"/>
      <c r="GDS6" s="545"/>
      <c r="GDT6" s="545"/>
      <c r="GDU6" s="545"/>
      <c r="GDV6" s="545"/>
      <c r="GDW6" s="545"/>
      <c r="GDX6" s="545"/>
      <c r="GDY6" s="545"/>
      <c r="GDZ6" s="545"/>
      <c r="GEA6" s="545"/>
      <c r="GEB6" s="545"/>
      <c r="GEC6" s="545"/>
      <c r="GED6" s="545"/>
      <c r="GEE6" s="545"/>
      <c r="GEF6" s="545"/>
      <c r="GEG6" s="545"/>
      <c r="GEH6" s="545"/>
      <c r="GEI6" s="545"/>
      <c r="GEJ6" s="545"/>
      <c r="GEK6" s="545"/>
      <c r="GEL6" s="545"/>
      <c r="GEM6" s="545"/>
      <c r="GEN6" s="545"/>
      <c r="GEO6" s="545"/>
      <c r="GEP6" s="545"/>
      <c r="GEQ6" s="545"/>
      <c r="GER6" s="545"/>
      <c r="GES6" s="545"/>
      <c r="GET6" s="545"/>
      <c r="GEU6" s="545"/>
      <c r="GEV6" s="545"/>
      <c r="GEW6" s="545"/>
      <c r="GEX6" s="545"/>
      <c r="GEY6" s="545"/>
      <c r="GEZ6" s="545"/>
      <c r="GFA6" s="545"/>
      <c r="GFB6" s="545"/>
      <c r="GFC6" s="545"/>
      <c r="GFD6" s="545"/>
      <c r="GFE6" s="545"/>
      <c r="GFF6" s="545"/>
      <c r="GFG6" s="545"/>
      <c r="GFH6" s="545"/>
      <c r="GFI6" s="545"/>
      <c r="GFJ6" s="545"/>
      <c r="GFK6" s="545"/>
      <c r="GFL6" s="545"/>
      <c r="GFM6" s="545"/>
      <c r="GFN6" s="545"/>
      <c r="GFO6" s="545"/>
      <c r="GFP6" s="545"/>
      <c r="GFQ6" s="545"/>
      <c r="GFR6" s="545"/>
      <c r="GFS6" s="545"/>
      <c r="GFT6" s="545"/>
      <c r="GFU6" s="545"/>
      <c r="GFV6" s="545"/>
      <c r="GFW6" s="545"/>
      <c r="GFX6" s="545"/>
      <c r="GFY6" s="545"/>
      <c r="GFZ6" s="545"/>
      <c r="GGA6" s="545"/>
      <c r="GGB6" s="545"/>
      <c r="GGC6" s="545"/>
      <c r="GGD6" s="545"/>
      <c r="GGE6" s="545"/>
      <c r="GGF6" s="545"/>
      <c r="GGG6" s="545"/>
      <c r="GGH6" s="545"/>
      <c r="GGI6" s="545"/>
      <c r="GGJ6" s="545"/>
      <c r="GGK6" s="545"/>
      <c r="GGL6" s="545"/>
      <c r="GGM6" s="545"/>
      <c r="GGN6" s="545"/>
      <c r="GGO6" s="545"/>
      <c r="GGP6" s="545"/>
      <c r="GGQ6" s="545"/>
      <c r="GGR6" s="545"/>
      <c r="GGS6" s="545"/>
      <c r="GGT6" s="545"/>
      <c r="GGU6" s="545"/>
      <c r="GGV6" s="545"/>
      <c r="GGW6" s="545"/>
      <c r="GGX6" s="545"/>
      <c r="GGY6" s="545"/>
      <c r="GGZ6" s="545"/>
      <c r="GHA6" s="545"/>
      <c r="GHB6" s="545"/>
      <c r="GHC6" s="545"/>
      <c r="GHD6" s="545"/>
      <c r="GHE6" s="545"/>
      <c r="GHF6" s="545"/>
      <c r="GHG6" s="545"/>
      <c r="GHH6" s="545"/>
      <c r="GHI6" s="545"/>
      <c r="GHJ6" s="545"/>
      <c r="GHK6" s="545"/>
      <c r="GHL6" s="545"/>
      <c r="GHM6" s="545"/>
      <c r="GHN6" s="545"/>
      <c r="GHO6" s="545"/>
      <c r="GHP6" s="545"/>
      <c r="GHQ6" s="545"/>
      <c r="GHR6" s="545"/>
      <c r="GHS6" s="545"/>
      <c r="GHT6" s="545"/>
      <c r="GHU6" s="545"/>
      <c r="GHV6" s="545"/>
      <c r="GHW6" s="545"/>
      <c r="GHX6" s="545"/>
      <c r="GHY6" s="545"/>
      <c r="GHZ6" s="545"/>
      <c r="GIA6" s="545"/>
      <c r="GIB6" s="545"/>
      <c r="GIC6" s="545"/>
      <c r="GID6" s="545"/>
      <c r="GIE6" s="545"/>
      <c r="GIF6" s="545"/>
      <c r="GIG6" s="545"/>
      <c r="GIH6" s="545"/>
      <c r="GII6" s="545"/>
      <c r="GIJ6" s="545"/>
      <c r="GIK6" s="545"/>
      <c r="GIL6" s="545"/>
      <c r="GIM6" s="545"/>
      <c r="GIN6" s="545"/>
      <c r="GIO6" s="545"/>
      <c r="GIP6" s="545"/>
      <c r="GIQ6" s="545"/>
      <c r="GIR6" s="545"/>
      <c r="GIS6" s="545"/>
      <c r="GIT6" s="545"/>
      <c r="GIU6" s="545"/>
      <c r="GIV6" s="545"/>
      <c r="GIW6" s="545"/>
      <c r="GIX6" s="545"/>
      <c r="GIY6" s="545"/>
      <c r="GIZ6" s="545"/>
      <c r="GJA6" s="545"/>
      <c r="GJB6" s="545"/>
      <c r="GJC6" s="545"/>
      <c r="GJD6" s="545"/>
      <c r="GJE6" s="545"/>
      <c r="GJF6" s="545"/>
      <c r="GJG6" s="545"/>
      <c r="GJH6" s="545"/>
      <c r="GJI6" s="545"/>
      <c r="GJJ6" s="545"/>
      <c r="GJK6" s="545"/>
      <c r="GJL6" s="545"/>
      <c r="GJM6" s="545"/>
      <c r="GJN6" s="545"/>
      <c r="GJO6" s="545"/>
      <c r="GJP6" s="545"/>
      <c r="GJQ6" s="545"/>
      <c r="GJR6" s="545"/>
      <c r="GJS6" s="545"/>
      <c r="GJT6" s="545"/>
      <c r="GJU6" s="545"/>
      <c r="GJV6" s="545"/>
      <c r="GJW6" s="545"/>
      <c r="GJX6" s="545"/>
      <c r="GJY6" s="545"/>
      <c r="GJZ6" s="545"/>
      <c r="GKA6" s="545"/>
      <c r="GKB6" s="545"/>
      <c r="GKC6" s="545"/>
      <c r="GKD6" s="545"/>
      <c r="GKE6" s="545"/>
      <c r="GKF6" s="545"/>
      <c r="GKG6" s="545"/>
      <c r="GKH6" s="545"/>
      <c r="GKI6" s="545"/>
      <c r="GKJ6" s="545"/>
      <c r="GKK6" s="545"/>
      <c r="GKL6" s="545"/>
      <c r="GKM6" s="545"/>
      <c r="GKN6" s="545"/>
      <c r="GKO6" s="545"/>
      <c r="GKP6" s="545"/>
      <c r="GKQ6" s="545"/>
      <c r="GKR6" s="545"/>
      <c r="GKS6" s="545"/>
      <c r="GKT6" s="545"/>
      <c r="GKU6" s="545"/>
      <c r="GKV6" s="545"/>
      <c r="GKW6" s="545"/>
      <c r="GKX6" s="545"/>
      <c r="GKY6" s="545"/>
      <c r="GKZ6" s="545"/>
      <c r="GLA6" s="545"/>
      <c r="GLB6" s="545"/>
      <c r="GLC6" s="545"/>
      <c r="GLD6" s="545"/>
      <c r="GLE6" s="545"/>
      <c r="GLF6" s="545"/>
      <c r="GLG6" s="545"/>
      <c r="GLH6" s="545"/>
      <c r="GLI6" s="545"/>
      <c r="GLJ6" s="545"/>
      <c r="GLK6" s="545"/>
      <c r="GLL6" s="545"/>
      <c r="GLM6" s="545"/>
      <c r="GLN6" s="545"/>
      <c r="GLO6" s="545"/>
      <c r="GLP6" s="545"/>
      <c r="GLQ6" s="545"/>
      <c r="GLR6" s="545"/>
      <c r="GLS6" s="545"/>
      <c r="GLT6" s="545"/>
      <c r="GLU6" s="545"/>
      <c r="GLV6" s="545"/>
      <c r="GLW6" s="545"/>
      <c r="GLX6" s="545"/>
      <c r="GLY6" s="545"/>
      <c r="GLZ6" s="545"/>
      <c r="GMA6" s="545"/>
      <c r="GMB6" s="545"/>
      <c r="GMC6" s="545"/>
      <c r="GMD6" s="545"/>
      <c r="GME6" s="545"/>
      <c r="GMF6" s="545"/>
      <c r="GMG6" s="545"/>
      <c r="GMH6" s="545"/>
      <c r="GMI6" s="545"/>
      <c r="GMJ6" s="545"/>
      <c r="GMK6" s="545"/>
      <c r="GML6" s="545"/>
      <c r="GMM6" s="545"/>
      <c r="GMN6" s="545"/>
      <c r="GMO6" s="545"/>
      <c r="GMP6" s="545"/>
      <c r="GMQ6" s="545"/>
      <c r="GMR6" s="545"/>
      <c r="GMS6" s="545"/>
      <c r="GMT6" s="545"/>
      <c r="GMU6" s="545"/>
      <c r="GMV6" s="545"/>
      <c r="GMW6" s="545"/>
      <c r="GMX6" s="545"/>
      <c r="GMY6" s="545"/>
      <c r="GMZ6" s="545"/>
      <c r="GNA6" s="545"/>
      <c r="GNB6" s="545"/>
      <c r="GNC6" s="545"/>
      <c r="GND6" s="545"/>
      <c r="GNE6" s="545"/>
      <c r="GNF6" s="545"/>
      <c r="GNG6" s="545"/>
      <c r="GNH6" s="545"/>
      <c r="GNI6" s="545"/>
      <c r="GNJ6" s="545"/>
      <c r="GNK6" s="545"/>
      <c r="GNL6" s="545"/>
      <c r="GNM6" s="545"/>
      <c r="GNN6" s="545"/>
      <c r="GNO6" s="545"/>
      <c r="GNP6" s="545"/>
      <c r="GNQ6" s="545"/>
      <c r="GNR6" s="545"/>
      <c r="GNS6" s="545"/>
      <c r="GNT6" s="545"/>
      <c r="GNU6" s="545"/>
      <c r="GNV6" s="545"/>
      <c r="GNW6" s="545"/>
      <c r="GNX6" s="545"/>
      <c r="GNY6" s="545"/>
      <c r="GNZ6" s="545"/>
      <c r="GOA6" s="545"/>
      <c r="GOB6" s="545"/>
      <c r="GOC6" s="545"/>
      <c r="GOD6" s="545"/>
      <c r="GOE6" s="545"/>
      <c r="GOF6" s="545"/>
      <c r="GOG6" s="545"/>
      <c r="GOH6" s="545"/>
      <c r="GOI6" s="545"/>
      <c r="GOJ6" s="545"/>
      <c r="GOK6" s="545"/>
      <c r="GOL6" s="545"/>
      <c r="GOM6" s="545"/>
      <c r="GON6" s="545"/>
      <c r="GOO6" s="545"/>
      <c r="GOP6" s="545"/>
      <c r="GOQ6" s="545"/>
      <c r="GOR6" s="545"/>
      <c r="GOS6" s="545"/>
      <c r="GOT6" s="545"/>
      <c r="GOU6" s="545"/>
      <c r="GOV6" s="545"/>
      <c r="GOW6" s="545"/>
      <c r="GOX6" s="545"/>
      <c r="GOY6" s="545"/>
      <c r="GOZ6" s="545"/>
      <c r="GPA6" s="545"/>
      <c r="GPB6" s="545"/>
      <c r="GPC6" s="545"/>
      <c r="GPD6" s="545"/>
      <c r="GPE6" s="545"/>
      <c r="GPF6" s="545"/>
      <c r="GPG6" s="545"/>
      <c r="GPH6" s="545"/>
      <c r="GPI6" s="545"/>
      <c r="GPJ6" s="545"/>
      <c r="GPK6" s="545"/>
      <c r="GPL6" s="545"/>
      <c r="GPM6" s="545"/>
      <c r="GPN6" s="545"/>
      <c r="GPO6" s="545"/>
      <c r="GPP6" s="545"/>
      <c r="GPQ6" s="545"/>
      <c r="GPR6" s="545"/>
      <c r="GPS6" s="545"/>
      <c r="GPT6" s="545"/>
      <c r="GPU6" s="545"/>
      <c r="GPV6" s="545"/>
      <c r="GPW6" s="545"/>
      <c r="GPX6" s="545"/>
      <c r="GPY6" s="545"/>
      <c r="GPZ6" s="545"/>
      <c r="GQA6" s="545"/>
      <c r="GQB6" s="545"/>
      <c r="GQC6" s="545"/>
      <c r="GQD6" s="545"/>
      <c r="GQE6" s="545"/>
      <c r="GQF6" s="545"/>
      <c r="GQG6" s="545"/>
      <c r="GQH6" s="545"/>
      <c r="GQI6" s="545"/>
      <c r="GQJ6" s="545"/>
      <c r="GQK6" s="545"/>
      <c r="GQL6" s="545"/>
      <c r="GQM6" s="545"/>
      <c r="GQN6" s="545"/>
      <c r="GQO6" s="545"/>
      <c r="GQP6" s="545"/>
      <c r="GQQ6" s="545"/>
      <c r="GQR6" s="545"/>
      <c r="GQS6" s="545"/>
      <c r="GQT6" s="545"/>
      <c r="GQU6" s="545"/>
      <c r="GQV6" s="545"/>
      <c r="GQW6" s="545"/>
      <c r="GQX6" s="545"/>
      <c r="GQY6" s="545"/>
      <c r="GQZ6" s="545"/>
      <c r="GRA6" s="545"/>
      <c r="GRB6" s="545"/>
      <c r="GRC6" s="545"/>
      <c r="GRD6" s="545"/>
      <c r="GRE6" s="545"/>
      <c r="GRF6" s="545"/>
      <c r="GRG6" s="545"/>
      <c r="GRH6" s="545"/>
      <c r="GRI6" s="545"/>
      <c r="GRJ6" s="545"/>
      <c r="GRK6" s="545"/>
      <c r="GRL6" s="545"/>
      <c r="GRM6" s="545"/>
      <c r="GRN6" s="545"/>
      <c r="GRO6" s="545"/>
      <c r="GRP6" s="545"/>
      <c r="GRQ6" s="545"/>
      <c r="GRR6" s="545"/>
      <c r="GRS6" s="545"/>
      <c r="GRT6" s="545"/>
      <c r="GRU6" s="545"/>
      <c r="GRV6" s="545"/>
      <c r="GRW6" s="545"/>
      <c r="GRX6" s="545"/>
      <c r="GRY6" s="545"/>
      <c r="GRZ6" s="545"/>
      <c r="GSA6" s="545"/>
      <c r="GSB6" s="545"/>
      <c r="GSC6" s="545"/>
      <c r="GSD6" s="545"/>
      <c r="GSE6" s="545"/>
      <c r="GSF6" s="545"/>
      <c r="GSG6" s="545"/>
      <c r="GSH6" s="545"/>
      <c r="GSI6" s="545"/>
      <c r="GSJ6" s="545"/>
      <c r="GSK6" s="545"/>
      <c r="GSL6" s="545"/>
      <c r="GSM6" s="545"/>
      <c r="GSN6" s="545"/>
      <c r="GSO6" s="545"/>
      <c r="GSP6" s="545"/>
      <c r="GSQ6" s="545"/>
      <c r="GSR6" s="545"/>
      <c r="GSS6" s="545"/>
      <c r="GST6" s="545"/>
      <c r="GSU6" s="545"/>
      <c r="GSV6" s="545"/>
      <c r="GSW6" s="545"/>
      <c r="GSX6" s="545"/>
      <c r="GSY6" s="545"/>
      <c r="GSZ6" s="545"/>
      <c r="GTA6" s="545"/>
      <c r="GTB6" s="545"/>
      <c r="GTC6" s="545"/>
      <c r="GTD6" s="545"/>
      <c r="GTE6" s="545"/>
      <c r="GTF6" s="545"/>
      <c r="GTG6" s="545"/>
      <c r="GTH6" s="545"/>
      <c r="GTI6" s="545"/>
      <c r="GTJ6" s="545"/>
      <c r="GTK6" s="545"/>
      <c r="GTL6" s="545"/>
      <c r="GTM6" s="545"/>
      <c r="GTN6" s="545"/>
      <c r="GTO6" s="545"/>
      <c r="GTP6" s="545"/>
      <c r="GTQ6" s="545"/>
      <c r="GTR6" s="545"/>
      <c r="GTS6" s="545"/>
      <c r="GTT6" s="545"/>
      <c r="GTU6" s="545"/>
      <c r="GTV6" s="545"/>
      <c r="GTW6" s="545"/>
      <c r="GTX6" s="545"/>
      <c r="GTY6" s="545"/>
      <c r="GTZ6" s="545"/>
      <c r="GUA6" s="545"/>
      <c r="GUB6" s="545"/>
      <c r="GUC6" s="545"/>
      <c r="GUD6" s="545"/>
      <c r="GUE6" s="545"/>
      <c r="GUF6" s="545"/>
      <c r="GUG6" s="545"/>
      <c r="GUH6" s="545"/>
      <c r="GUI6" s="545"/>
      <c r="GUJ6" s="545"/>
      <c r="GUK6" s="545"/>
      <c r="GUL6" s="545"/>
      <c r="GUM6" s="545"/>
      <c r="GUN6" s="545"/>
      <c r="GUO6" s="545"/>
      <c r="GUP6" s="545"/>
      <c r="GUQ6" s="545"/>
      <c r="GUR6" s="545"/>
      <c r="GUS6" s="545"/>
      <c r="GUT6" s="545"/>
      <c r="GUU6" s="545"/>
      <c r="GUV6" s="545"/>
      <c r="GUW6" s="545"/>
      <c r="GUX6" s="545"/>
      <c r="GUY6" s="545"/>
      <c r="GUZ6" s="545"/>
      <c r="GVA6" s="545"/>
      <c r="GVB6" s="545"/>
      <c r="GVC6" s="545"/>
      <c r="GVD6" s="545"/>
      <c r="GVE6" s="545"/>
      <c r="GVF6" s="545"/>
      <c r="GVG6" s="545"/>
      <c r="GVH6" s="545"/>
      <c r="GVI6" s="545"/>
      <c r="GVJ6" s="545"/>
      <c r="GVK6" s="545"/>
      <c r="GVL6" s="545"/>
      <c r="GVM6" s="545"/>
      <c r="GVN6" s="545"/>
      <c r="GVO6" s="545"/>
      <c r="GVP6" s="545"/>
      <c r="GVQ6" s="545"/>
      <c r="GVR6" s="545"/>
      <c r="GVS6" s="545"/>
      <c r="GVT6" s="545"/>
      <c r="GVU6" s="545"/>
      <c r="GVV6" s="545"/>
      <c r="GVW6" s="545"/>
      <c r="GVX6" s="545"/>
      <c r="GVY6" s="545"/>
      <c r="GVZ6" s="545"/>
      <c r="GWA6" s="545"/>
      <c r="GWB6" s="545"/>
      <c r="GWC6" s="545"/>
      <c r="GWD6" s="545"/>
      <c r="GWE6" s="545"/>
      <c r="GWF6" s="545"/>
      <c r="GWG6" s="545"/>
      <c r="GWH6" s="545"/>
      <c r="GWI6" s="545"/>
      <c r="GWJ6" s="545"/>
      <c r="GWK6" s="545"/>
      <c r="GWL6" s="545"/>
      <c r="GWM6" s="545"/>
      <c r="GWN6" s="545"/>
      <c r="GWO6" s="545"/>
      <c r="GWP6" s="545"/>
      <c r="GWQ6" s="545"/>
      <c r="GWR6" s="545"/>
      <c r="GWS6" s="545"/>
      <c r="GWT6" s="545"/>
      <c r="GWU6" s="545"/>
      <c r="GWV6" s="545"/>
      <c r="GWW6" s="545"/>
      <c r="GWX6" s="545"/>
      <c r="GWY6" s="545"/>
      <c r="GWZ6" s="545"/>
      <c r="GXA6" s="545"/>
      <c r="GXB6" s="545"/>
      <c r="GXC6" s="545"/>
      <c r="GXD6" s="545"/>
      <c r="GXE6" s="545"/>
      <c r="GXF6" s="545"/>
      <c r="GXG6" s="545"/>
      <c r="GXH6" s="545"/>
      <c r="GXI6" s="545"/>
      <c r="GXJ6" s="545"/>
      <c r="GXK6" s="545"/>
      <c r="GXL6" s="545"/>
      <c r="GXM6" s="545"/>
      <c r="GXN6" s="545"/>
      <c r="GXO6" s="545"/>
      <c r="GXP6" s="545"/>
      <c r="GXQ6" s="545"/>
      <c r="GXR6" s="545"/>
      <c r="GXS6" s="545"/>
      <c r="GXT6" s="545"/>
      <c r="GXU6" s="545"/>
      <c r="GXV6" s="545"/>
      <c r="GXW6" s="545"/>
      <c r="GXX6" s="545"/>
      <c r="GXY6" s="545"/>
      <c r="GXZ6" s="545"/>
      <c r="GYA6" s="545"/>
      <c r="GYB6" s="545"/>
      <c r="GYC6" s="545"/>
      <c r="GYD6" s="545"/>
      <c r="GYE6" s="545"/>
      <c r="GYF6" s="545"/>
      <c r="GYG6" s="545"/>
      <c r="GYH6" s="545"/>
      <c r="GYI6" s="545"/>
      <c r="GYJ6" s="545"/>
      <c r="GYK6" s="545"/>
      <c r="GYL6" s="545"/>
      <c r="GYM6" s="545"/>
      <c r="GYN6" s="545"/>
      <c r="GYO6" s="545"/>
      <c r="GYP6" s="545"/>
      <c r="GYQ6" s="545"/>
      <c r="GYR6" s="545"/>
      <c r="GYS6" s="545"/>
      <c r="GYT6" s="545"/>
      <c r="GYU6" s="545"/>
      <c r="GYV6" s="545"/>
      <c r="GYW6" s="545"/>
      <c r="GYX6" s="545"/>
      <c r="GYY6" s="545"/>
      <c r="GYZ6" s="545"/>
      <c r="GZA6" s="545"/>
      <c r="GZB6" s="545"/>
      <c r="GZC6" s="545"/>
      <c r="GZD6" s="545"/>
      <c r="GZE6" s="545"/>
      <c r="GZF6" s="545"/>
      <c r="GZG6" s="545"/>
      <c r="GZH6" s="545"/>
      <c r="GZI6" s="545"/>
      <c r="GZJ6" s="545"/>
      <c r="GZK6" s="545"/>
      <c r="GZL6" s="545"/>
      <c r="GZM6" s="545"/>
      <c r="GZN6" s="545"/>
      <c r="GZO6" s="545"/>
      <c r="GZP6" s="545"/>
      <c r="GZQ6" s="545"/>
      <c r="GZR6" s="545"/>
      <c r="GZS6" s="545"/>
      <c r="GZT6" s="545"/>
      <c r="GZU6" s="545"/>
      <c r="GZV6" s="545"/>
      <c r="GZW6" s="545"/>
      <c r="GZX6" s="545"/>
      <c r="GZY6" s="545"/>
      <c r="GZZ6" s="545"/>
      <c r="HAA6" s="545"/>
      <c r="HAB6" s="545"/>
      <c r="HAC6" s="545"/>
      <c r="HAD6" s="545"/>
      <c r="HAE6" s="545"/>
      <c r="HAF6" s="545"/>
      <c r="HAG6" s="545"/>
      <c r="HAH6" s="545"/>
      <c r="HAI6" s="545"/>
      <c r="HAJ6" s="545"/>
      <c r="HAK6" s="545"/>
      <c r="HAL6" s="545"/>
      <c r="HAM6" s="545"/>
      <c r="HAN6" s="545"/>
      <c r="HAO6" s="545"/>
      <c r="HAP6" s="545"/>
      <c r="HAQ6" s="545"/>
      <c r="HAR6" s="545"/>
      <c r="HAS6" s="545"/>
      <c r="HAT6" s="545"/>
      <c r="HAU6" s="545"/>
      <c r="HAV6" s="545"/>
      <c r="HAW6" s="545"/>
      <c r="HAX6" s="545"/>
      <c r="HAY6" s="545"/>
      <c r="HAZ6" s="545"/>
      <c r="HBA6" s="545"/>
      <c r="HBB6" s="545"/>
      <c r="HBC6" s="545"/>
      <c r="HBD6" s="545"/>
      <c r="HBE6" s="545"/>
      <c r="HBF6" s="545"/>
      <c r="HBG6" s="545"/>
      <c r="HBH6" s="545"/>
      <c r="HBI6" s="545"/>
      <c r="HBJ6" s="545"/>
      <c r="HBK6" s="545"/>
      <c r="HBL6" s="545"/>
      <c r="HBM6" s="545"/>
      <c r="HBN6" s="545"/>
      <c r="HBO6" s="545"/>
      <c r="HBP6" s="545"/>
      <c r="HBQ6" s="545"/>
      <c r="HBR6" s="545"/>
      <c r="HBS6" s="545"/>
      <c r="HBT6" s="545"/>
      <c r="HBU6" s="545"/>
      <c r="HBV6" s="545"/>
      <c r="HBW6" s="545"/>
      <c r="HBX6" s="545"/>
      <c r="HBY6" s="545"/>
      <c r="HBZ6" s="545"/>
      <c r="HCA6" s="545"/>
      <c r="HCB6" s="545"/>
      <c r="HCC6" s="545"/>
      <c r="HCD6" s="545"/>
      <c r="HCE6" s="545"/>
      <c r="HCF6" s="545"/>
      <c r="HCG6" s="545"/>
      <c r="HCH6" s="545"/>
      <c r="HCI6" s="545"/>
      <c r="HCJ6" s="545"/>
      <c r="HCK6" s="545"/>
      <c r="HCL6" s="545"/>
      <c r="HCM6" s="545"/>
      <c r="HCN6" s="545"/>
      <c r="HCO6" s="545"/>
      <c r="HCP6" s="545"/>
      <c r="HCQ6" s="545"/>
      <c r="HCR6" s="545"/>
      <c r="HCS6" s="545"/>
      <c r="HCT6" s="545"/>
      <c r="HCU6" s="545"/>
      <c r="HCV6" s="545"/>
      <c r="HCW6" s="545"/>
      <c r="HCX6" s="545"/>
      <c r="HCY6" s="545"/>
      <c r="HCZ6" s="545"/>
      <c r="HDA6" s="545"/>
      <c r="HDB6" s="545"/>
      <c r="HDC6" s="545"/>
      <c r="HDD6" s="545"/>
      <c r="HDE6" s="545"/>
      <c r="HDF6" s="545"/>
      <c r="HDG6" s="545"/>
      <c r="HDH6" s="545"/>
      <c r="HDI6" s="545"/>
      <c r="HDJ6" s="545"/>
      <c r="HDK6" s="545"/>
      <c r="HDL6" s="545"/>
      <c r="HDM6" s="545"/>
      <c r="HDN6" s="545"/>
      <c r="HDO6" s="545"/>
      <c r="HDP6" s="545"/>
      <c r="HDQ6" s="545"/>
      <c r="HDR6" s="545"/>
      <c r="HDS6" s="545"/>
      <c r="HDT6" s="545"/>
      <c r="HDU6" s="545"/>
      <c r="HDV6" s="545"/>
      <c r="HDW6" s="545"/>
      <c r="HDX6" s="545"/>
      <c r="HDY6" s="545"/>
      <c r="HDZ6" s="545"/>
      <c r="HEA6" s="545"/>
      <c r="HEB6" s="545"/>
      <c r="HEC6" s="545"/>
      <c r="HED6" s="545"/>
      <c r="HEE6" s="545"/>
      <c r="HEF6" s="545"/>
      <c r="HEG6" s="545"/>
      <c r="HEH6" s="545"/>
      <c r="HEI6" s="545"/>
      <c r="HEJ6" s="545"/>
      <c r="HEK6" s="545"/>
      <c r="HEL6" s="545"/>
      <c r="HEM6" s="545"/>
      <c r="HEN6" s="545"/>
      <c r="HEO6" s="545"/>
      <c r="HEP6" s="545"/>
      <c r="HEQ6" s="545"/>
      <c r="HER6" s="545"/>
      <c r="HES6" s="545"/>
      <c r="HET6" s="545"/>
      <c r="HEU6" s="545"/>
      <c r="HEV6" s="545"/>
      <c r="HEW6" s="545"/>
      <c r="HEX6" s="545"/>
      <c r="HEY6" s="545"/>
      <c r="HEZ6" s="545"/>
      <c r="HFA6" s="545"/>
      <c r="HFB6" s="545"/>
      <c r="HFC6" s="545"/>
      <c r="HFD6" s="545"/>
      <c r="HFE6" s="545"/>
      <c r="HFF6" s="545"/>
      <c r="HFG6" s="545"/>
      <c r="HFH6" s="545"/>
      <c r="HFI6" s="545"/>
      <c r="HFJ6" s="545"/>
      <c r="HFK6" s="545"/>
      <c r="HFL6" s="545"/>
      <c r="HFM6" s="545"/>
      <c r="HFN6" s="545"/>
      <c r="HFO6" s="545"/>
      <c r="HFP6" s="545"/>
      <c r="HFQ6" s="545"/>
      <c r="HFR6" s="545"/>
      <c r="HFS6" s="545"/>
      <c r="HFT6" s="545"/>
      <c r="HFU6" s="545"/>
      <c r="HFV6" s="545"/>
      <c r="HFW6" s="545"/>
      <c r="HFX6" s="545"/>
      <c r="HFY6" s="545"/>
      <c r="HFZ6" s="545"/>
      <c r="HGA6" s="545"/>
      <c r="HGB6" s="545"/>
      <c r="HGC6" s="545"/>
      <c r="HGD6" s="545"/>
      <c r="HGE6" s="545"/>
      <c r="HGF6" s="545"/>
      <c r="HGG6" s="545"/>
      <c r="HGH6" s="545"/>
      <c r="HGI6" s="545"/>
      <c r="HGJ6" s="545"/>
      <c r="HGK6" s="545"/>
      <c r="HGL6" s="545"/>
      <c r="HGM6" s="545"/>
      <c r="HGN6" s="545"/>
      <c r="HGO6" s="545"/>
      <c r="HGP6" s="545"/>
      <c r="HGQ6" s="545"/>
      <c r="HGR6" s="545"/>
      <c r="HGS6" s="545"/>
      <c r="HGT6" s="545"/>
      <c r="HGU6" s="545"/>
      <c r="HGV6" s="545"/>
      <c r="HGW6" s="545"/>
      <c r="HGX6" s="545"/>
      <c r="HGY6" s="545"/>
      <c r="HGZ6" s="545"/>
      <c r="HHA6" s="545"/>
      <c r="HHB6" s="545"/>
      <c r="HHC6" s="545"/>
      <c r="HHD6" s="545"/>
      <c r="HHE6" s="545"/>
      <c r="HHF6" s="545"/>
      <c r="HHG6" s="545"/>
      <c r="HHH6" s="545"/>
      <c r="HHI6" s="545"/>
      <c r="HHJ6" s="545"/>
      <c r="HHK6" s="545"/>
      <c r="HHL6" s="545"/>
      <c r="HHM6" s="545"/>
      <c r="HHN6" s="545"/>
      <c r="HHO6" s="545"/>
      <c r="HHP6" s="545"/>
      <c r="HHQ6" s="545"/>
      <c r="HHR6" s="545"/>
      <c r="HHS6" s="545"/>
      <c r="HHT6" s="545"/>
      <c r="HHU6" s="545"/>
      <c r="HHV6" s="545"/>
      <c r="HHW6" s="545"/>
      <c r="HHX6" s="545"/>
      <c r="HHY6" s="545"/>
      <c r="HHZ6" s="545"/>
      <c r="HIA6" s="545"/>
      <c r="HIB6" s="545"/>
      <c r="HIC6" s="545"/>
      <c r="HID6" s="545"/>
      <c r="HIE6" s="545"/>
      <c r="HIF6" s="545"/>
      <c r="HIG6" s="545"/>
      <c r="HIH6" s="545"/>
      <c r="HII6" s="545"/>
      <c r="HIJ6" s="545"/>
      <c r="HIK6" s="545"/>
      <c r="HIL6" s="545"/>
      <c r="HIM6" s="545"/>
      <c r="HIN6" s="545"/>
      <c r="HIO6" s="545"/>
      <c r="HIP6" s="545"/>
      <c r="HIQ6" s="545"/>
      <c r="HIR6" s="545"/>
      <c r="HIS6" s="545"/>
      <c r="HIT6" s="545"/>
      <c r="HIU6" s="545"/>
      <c r="HIV6" s="545"/>
      <c r="HIW6" s="545"/>
      <c r="HIX6" s="545"/>
      <c r="HIY6" s="545"/>
      <c r="HIZ6" s="545"/>
      <c r="HJA6" s="545"/>
      <c r="HJB6" s="545"/>
      <c r="HJC6" s="545"/>
      <c r="HJD6" s="545"/>
      <c r="HJE6" s="545"/>
      <c r="HJF6" s="545"/>
      <c r="HJG6" s="545"/>
      <c r="HJH6" s="545"/>
      <c r="HJI6" s="545"/>
      <c r="HJJ6" s="545"/>
      <c r="HJK6" s="545"/>
      <c r="HJL6" s="545"/>
      <c r="HJM6" s="545"/>
      <c r="HJN6" s="545"/>
      <c r="HJO6" s="545"/>
      <c r="HJP6" s="545"/>
      <c r="HJQ6" s="545"/>
      <c r="HJR6" s="545"/>
      <c r="HJS6" s="545"/>
      <c r="HJT6" s="545"/>
      <c r="HJU6" s="545"/>
      <c r="HJV6" s="545"/>
      <c r="HJW6" s="545"/>
      <c r="HJX6" s="545"/>
      <c r="HJY6" s="545"/>
      <c r="HJZ6" s="545"/>
      <c r="HKA6" s="545"/>
      <c r="HKB6" s="545"/>
      <c r="HKC6" s="545"/>
      <c r="HKD6" s="545"/>
      <c r="HKE6" s="545"/>
      <c r="HKF6" s="545"/>
      <c r="HKG6" s="545"/>
      <c r="HKH6" s="545"/>
      <c r="HKI6" s="545"/>
      <c r="HKJ6" s="545"/>
      <c r="HKK6" s="545"/>
      <c r="HKL6" s="545"/>
      <c r="HKM6" s="545"/>
      <c r="HKN6" s="545"/>
      <c r="HKO6" s="545"/>
      <c r="HKP6" s="545"/>
      <c r="HKQ6" s="545"/>
      <c r="HKR6" s="545"/>
      <c r="HKS6" s="545"/>
      <c r="HKT6" s="545"/>
      <c r="HKU6" s="545"/>
      <c r="HKV6" s="545"/>
      <c r="HKW6" s="545"/>
      <c r="HKX6" s="545"/>
      <c r="HKY6" s="545"/>
      <c r="HKZ6" s="545"/>
      <c r="HLA6" s="545"/>
      <c r="HLB6" s="545"/>
      <c r="HLC6" s="545"/>
      <c r="HLD6" s="545"/>
      <c r="HLE6" s="545"/>
      <c r="HLF6" s="545"/>
      <c r="HLG6" s="545"/>
      <c r="HLH6" s="545"/>
      <c r="HLI6" s="545"/>
      <c r="HLJ6" s="545"/>
      <c r="HLK6" s="545"/>
      <c r="HLL6" s="545"/>
      <c r="HLM6" s="545"/>
      <c r="HLN6" s="545"/>
      <c r="HLO6" s="545"/>
      <c r="HLP6" s="545"/>
      <c r="HLQ6" s="545"/>
      <c r="HLR6" s="545"/>
      <c r="HLS6" s="545"/>
      <c r="HLT6" s="545"/>
      <c r="HLU6" s="545"/>
      <c r="HLV6" s="545"/>
      <c r="HLW6" s="545"/>
      <c r="HLX6" s="545"/>
      <c r="HLY6" s="545"/>
      <c r="HLZ6" s="545"/>
      <c r="HMA6" s="545"/>
      <c r="HMB6" s="545"/>
      <c r="HMC6" s="545"/>
      <c r="HMD6" s="545"/>
      <c r="HME6" s="545"/>
      <c r="HMF6" s="545"/>
      <c r="HMG6" s="545"/>
      <c r="HMH6" s="545"/>
      <c r="HMI6" s="545"/>
      <c r="HMJ6" s="545"/>
      <c r="HMK6" s="545"/>
      <c r="HML6" s="545"/>
      <c r="HMM6" s="545"/>
      <c r="HMN6" s="545"/>
      <c r="HMO6" s="545"/>
      <c r="HMP6" s="545"/>
      <c r="HMQ6" s="545"/>
      <c r="HMR6" s="545"/>
      <c r="HMS6" s="545"/>
      <c r="HMT6" s="545"/>
      <c r="HMU6" s="545"/>
      <c r="HMV6" s="545"/>
      <c r="HMW6" s="545"/>
      <c r="HMX6" s="545"/>
      <c r="HMY6" s="545"/>
      <c r="HMZ6" s="545"/>
      <c r="HNA6" s="545"/>
      <c r="HNB6" s="545"/>
      <c r="HNC6" s="545"/>
      <c r="HND6" s="545"/>
      <c r="HNE6" s="545"/>
      <c r="HNF6" s="545"/>
      <c r="HNG6" s="545"/>
      <c r="HNH6" s="545"/>
      <c r="HNI6" s="545"/>
      <c r="HNJ6" s="545"/>
      <c r="HNK6" s="545"/>
      <c r="HNL6" s="545"/>
      <c r="HNM6" s="545"/>
      <c r="HNN6" s="545"/>
      <c r="HNO6" s="545"/>
      <c r="HNP6" s="545"/>
      <c r="HNQ6" s="545"/>
      <c r="HNR6" s="545"/>
      <c r="HNS6" s="545"/>
      <c r="HNT6" s="545"/>
      <c r="HNU6" s="545"/>
      <c r="HNV6" s="545"/>
      <c r="HNW6" s="545"/>
      <c r="HNX6" s="545"/>
      <c r="HNY6" s="545"/>
      <c r="HNZ6" s="545"/>
      <c r="HOA6" s="545"/>
      <c r="HOB6" s="545"/>
      <c r="HOC6" s="545"/>
      <c r="HOD6" s="545"/>
      <c r="HOE6" s="545"/>
      <c r="HOF6" s="545"/>
      <c r="HOG6" s="545"/>
      <c r="HOH6" s="545"/>
      <c r="HOI6" s="545"/>
      <c r="HOJ6" s="545"/>
      <c r="HOK6" s="545"/>
      <c r="HOL6" s="545"/>
      <c r="HOM6" s="545"/>
      <c r="HON6" s="545"/>
      <c r="HOO6" s="545"/>
      <c r="HOP6" s="545"/>
      <c r="HOQ6" s="545"/>
      <c r="HOR6" s="545"/>
      <c r="HOS6" s="545"/>
      <c r="HOT6" s="545"/>
      <c r="HOU6" s="545"/>
      <c r="HOV6" s="545"/>
      <c r="HOW6" s="545"/>
      <c r="HOX6" s="545"/>
      <c r="HOY6" s="545"/>
      <c r="HOZ6" s="545"/>
      <c r="HPA6" s="545"/>
      <c r="HPB6" s="545"/>
      <c r="HPC6" s="545"/>
      <c r="HPD6" s="545"/>
      <c r="HPE6" s="545"/>
      <c r="HPF6" s="545"/>
      <c r="HPG6" s="545"/>
      <c r="HPH6" s="545"/>
      <c r="HPI6" s="545"/>
      <c r="HPJ6" s="545"/>
      <c r="HPK6" s="545"/>
      <c r="HPL6" s="545"/>
      <c r="HPM6" s="545"/>
      <c r="HPN6" s="545"/>
      <c r="HPO6" s="545"/>
      <c r="HPP6" s="545"/>
      <c r="HPQ6" s="545"/>
      <c r="HPR6" s="545"/>
      <c r="HPS6" s="545"/>
      <c r="HPT6" s="545"/>
      <c r="HPU6" s="545"/>
      <c r="HPV6" s="545"/>
      <c r="HPW6" s="545"/>
      <c r="HPX6" s="545"/>
      <c r="HPY6" s="545"/>
      <c r="HPZ6" s="545"/>
      <c r="HQA6" s="545"/>
      <c r="HQB6" s="545"/>
      <c r="HQC6" s="545"/>
      <c r="HQD6" s="545"/>
      <c r="HQE6" s="545"/>
      <c r="HQF6" s="545"/>
      <c r="HQG6" s="545"/>
      <c r="HQH6" s="545"/>
      <c r="HQI6" s="545"/>
      <c r="HQJ6" s="545"/>
      <c r="HQK6" s="545"/>
      <c r="HQL6" s="545"/>
      <c r="HQM6" s="545"/>
      <c r="HQN6" s="545"/>
      <c r="HQO6" s="545"/>
      <c r="HQP6" s="545"/>
      <c r="HQQ6" s="545"/>
      <c r="HQR6" s="545"/>
      <c r="HQS6" s="545"/>
      <c r="HQT6" s="545"/>
      <c r="HQU6" s="545"/>
      <c r="HQV6" s="545"/>
      <c r="HQW6" s="545"/>
      <c r="HQX6" s="545"/>
      <c r="HQY6" s="545"/>
      <c r="HQZ6" s="545"/>
      <c r="HRA6" s="545"/>
      <c r="HRB6" s="545"/>
      <c r="HRC6" s="545"/>
      <c r="HRD6" s="545"/>
      <c r="HRE6" s="545"/>
      <c r="HRF6" s="545"/>
      <c r="HRG6" s="545"/>
      <c r="HRH6" s="545"/>
      <c r="HRI6" s="545"/>
      <c r="HRJ6" s="545"/>
      <c r="HRK6" s="545"/>
      <c r="HRL6" s="545"/>
      <c r="HRM6" s="545"/>
      <c r="HRN6" s="545"/>
      <c r="HRO6" s="545"/>
      <c r="HRP6" s="545"/>
      <c r="HRQ6" s="545"/>
      <c r="HRR6" s="545"/>
      <c r="HRS6" s="545"/>
      <c r="HRT6" s="545"/>
      <c r="HRU6" s="545"/>
      <c r="HRV6" s="545"/>
      <c r="HRW6" s="545"/>
      <c r="HRX6" s="545"/>
      <c r="HRY6" s="545"/>
      <c r="HRZ6" s="545"/>
      <c r="HSA6" s="545"/>
      <c r="HSB6" s="545"/>
      <c r="HSC6" s="545"/>
      <c r="HSD6" s="545"/>
      <c r="HSE6" s="545"/>
      <c r="HSF6" s="545"/>
      <c r="HSG6" s="545"/>
      <c r="HSH6" s="545"/>
      <c r="HSI6" s="545"/>
      <c r="HSJ6" s="545"/>
      <c r="HSK6" s="545"/>
      <c r="HSL6" s="545"/>
      <c r="HSM6" s="545"/>
      <c r="HSN6" s="545"/>
      <c r="HSO6" s="545"/>
      <c r="HSP6" s="545"/>
      <c r="HSQ6" s="545"/>
      <c r="HSR6" s="545"/>
      <c r="HSS6" s="545"/>
      <c r="HST6" s="545"/>
      <c r="HSU6" s="545"/>
      <c r="HSV6" s="545"/>
      <c r="HSW6" s="545"/>
      <c r="HSX6" s="545"/>
      <c r="HSY6" s="545"/>
      <c r="HSZ6" s="545"/>
      <c r="HTA6" s="545"/>
      <c r="HTB6" s="545"/>
      <c r="HTC6" s="545"/>
      <c r="HTD6" s="545"/>
      <c r="HTE6" s="545"/>
      <c r="HTF6" s="545"/>
      <c r="HTG6" s="545"/>
      <c r="HTH6" s="545"/>
      <c r="HTI6" s="545"/>
      <c r="HTJ6" s="545"/>
      <c r="HTK6" s="545"/>
      <c r="HTL6" s="545"/>
      <c r="HTM6" s="545"/>
      <c r="HTN6" s="545"/>
      <c r="HTO6" s="545"/>
      <c r="HTP6" s="545"/>
      <c r="HTQ6" s="545"/>
      <c r="HTR6" s="545"/>
      <c r="HTS6" s="545"/>
      <c r="HTT6" s="545"/>
      <c r="HTU6" s="545"/>
      <c r="HTV6" s="545"/>
      <c r="HTW6" s="545"/>
      <c r="HTX6" s="545"/>
      <c r="HTY6" s="545"/>
      <c r="HTZ6" s="545"/>
      <c r="HUA6" s="545"/>
      <c r="HUB6" s="545"/>
      <c r="HUC6" s="545"/>
      <c r="HUD6" s="545"/>
      <c r="HUE6" s="545"/>
      <c r="HUF6" s="545"/>
      <c r="HUG6" s="545"/>
      <c r="HUH6" s="545"/>
      <c r="HUI6" s="545"/>
      <c r="HUJ6" s="545"/>
      <c r="HUK6" s="545"/>
      <c r="HUL6" s="545"/>
      <c r="HUM6" s="545"/>
      <c r="HUN6" s="545"/>
      <c r="HUO6" s="545"/>
      <c r="HUP6" s="545"/>
      <c r="HUQ6" s="545"/>
      <c r="HUR6" s="545"/>
      <c r="HUS6" s="545"/>
      <c r="HUT6" s="545"/>
      <c r="HUU6" s="545"/>
      <c r="HUV6" s="545"/>
      <c r="HUW6" s="545"/>
      <c r="HUX6" s="545"/>
      <c r="HUY6" s="545"/>
      <c r="HUZ6" s="545"/>
      <c r="HVA6" s="545"/>
      <c r="HVB6" s="545"/>
      <c r="HVC6" s="545"/>
      <c r="HVD6" s="545"/>
      <c r="HVE6" s="545"/>
      <c r="HVF6" s="545"/>
      <c r="HVG6" s="545"/>
      <c r="HVH6" s="545"/>
      <c r="HVI6" s="545"/>
      <c r="HVJ6" s="545"/>
      <c r="HVK6" s="545"/>
      <c r="HVL6" s="545"/>
      <c r="HVM6" s="545"/>
      <c r="HVN6" s="545"/>
      <c r="HVO6" s="545"/>
      <c r="HVP6" s="545"/>
      <c r="HVQ6" s="545"/>
      <c r="HVR6" s="545"/>
      <c r="HVS6" s="545"/>
      <c r="HVT6" s="545"/>
      <c r="HVU6" s="545"/>
      <c r="HVV6" s="545"/>
      <c r="HVW6" s="545"/>
      <c r="HVX6" s="545"/>
      <c r="HVY6" s="545"/>
      <c r="HVZ6" s="545"/>
      <c r="HWA6" s="545"/>
      <c r="HWB6" s="545"/>
      <c r="HWC6" s="545"/>
      <c r="HWD6" s="545"/>
      <c r="HWE6" s="545"/>
      <c r="HWF6" s="545"/>
      <c r="HWG6" s="545"/>
      <c r="HWH6" s="545"/>
      <c r="HWI6" s="545"/>
      <c r="HWJ6" s="545"/>
      <c r="HWK6" s="545"/>
      <c r="HWL6" s="545"/>
      <c r="HWM6" s="545"/>
      <c r="HWN6" s="545"/>
      <c r="HWO6" s="545"/>
      <c r="HWP6" s="545"/>
      <c r="HWQ6" s="545"/>
      <c r="HWR6" s="545"/>
      <c r="HWS6" s="545"/>
      <c r="HWT6" s="545"/>
      <c r="HWU6" s="545"/>
      <c r="HWV6" s="545"/>
      <c r="HWW6" s="545"/>
      <c r="HWX6" s="545"/>
      <c r="HWY6" s="545"/>
      <c r="HWZ6" s="545"/>
      <c r="HXA6" s="545"/>
      <c r="HXB6" s="545"/>
      <c r="HXC6" s="545"/>
      <c r="HXD6" s="545"/>
      <c r="HXE6" s="545"/>
      <c r="HXF6" s="545"/>
      <c r="HXG6" s="545"/>
      <c r="HXH6" s="545"/>
      <c r="HXI6" s="545"/>
      <c r="HXJ6" s="545"/>
      <c r="HXK6" s="545"/>
      <c r="HXL6" s="545"/>
      <c r="HXM6" s="545"/>
      <c r="HXN6" s="545"/>
      <c r="HXO6" s="545"/>
      <c r="HXP6" s="545"/>
      <c r="HXQ6" s="545"/>
      <c r="HXR6" s="545"/>
      <c r="HXS6" s="545"/>
      <c r="HXT6" s="545"/>
      <c r="HXU6" s="545"/>
      <c r="HXV6" s="545"/>
      <c r="HXW6" s="545"/>
      <c r="HXX6" s="545"/>
      <c r="HXY6" s="545"/>
      <c r="HXZ6" s="545"/>
      <c r="HYA6" s="545"/>
      <c r="HYB6" s="545"/>
      <c r="HYC6" s="545"/>
      <c r="HYD6" s="545"/>
      <c r="HYE6" s="545"/>
      <c r="HYF6" s="545"/>
      <c r="HYG6" s="545"/>
      <c r="HYH6" s="545"/>
      <c r="HYI6" s="545"/>
      <c r="HYJ6" s="545"/>
      <c r="HYK6" s="545"/>
      <c r="HYL6" s="545"/>
      <c r="HYM6" s="545"/>
      <c r="HYN6" s="545"/>
      <c r="HYO6" s="545"/>
      <c r="HYP6" s="545"/>
      <c r="HYQ6" s="545"/>
      <c r="HYR6" s="545"/>
      <c r="HYS6" s="545"/>
      <c r="HYT6" s="545"/>
      <c r="HYU6" s="545"/>
      <c r="HYV6" s="545"/>
      <c r="HYW6" s="545"/>
      <c r="HYX6" s="545"/>
      <c r="HYY6" s="545"/>
      <c r="HYZ6" s="545"/>
      <c r="HZA6" s="545"/>
      <c r="HZB6" s="545"/>
      <c r="HZC6" s="545"/>
      <c r="HZD6" s="545"/>
      <c r="HZE6" s="545"/>
      <c r="HZF6" s="545"/>
      <c r="HZG6" s="545"/>
      <c r="HZH6" s="545"/>
      <c r="HZI6" s="545"/>
      <c r="HZJ6" s="545"/>
      <c r="HZK6" s="545"/>
      <c r="HZL6" s="545"/>
      <c r="HZM6" s="545"/>
      <c r="HZN6" s="545"/>
      <c r="HZO6" s="545"/>
      <c r="HZP6" s="545"/>
      <c r="HZQ6" s="545"/>
      <c r="HZR6" s="545"/>
      <c r="HZS6" s="545"/>
      <c r="HZT6" s="545"/>
      <c r="HZU6" s="545"/>
      <c r="HZV6" s="545"/>
      <c r="HZW6" s="545"/>
      <c r="HZX6" s="545"/>
      <c r="HZY6" s="545"/>
      <c r="HZZ6" s="545"/>
      <c r="IAA6" s="545"/>
      <c r="IAB6" s="545"/>
      <c r="IAC6" s="545"/>
      <c r="IAD6" s="545"/>
      <c r="IAE6" s="545"/>
      <c r="IAF6" s="545"/>
      <c r="IAG6" s="545"/>
      <c r="IAH6" s="545"/>
      <c r="IAI6" s="545"/>
      <c r="IAJ6" s="545"/>
      <c r="IAK6" s="545"/>
      <c r="IAL6" s="545"/>
      <c r="IAM6" s="545"/>
      <c r="IAN6" s="545"/>
      <c r="IAO6" s="545"/>
      <c r="IAP6" s="545"/>
      <c r="IAQ6" s="545"/>
      <c r="IAR6" s="545"/>
      <c r="IAS6" s="545"/>
      <c r="IAT6" s="545"/>
      <c r="IAU6" s="545"/>
      <c r="IAV6" s="545"/>
      <c r="IAW6" s="545"/>
      <c r="IAX6" s="545"/>
      <c r="IAY6" s="545"/>
      <c r="IAZ6" s="545"/>
      <c r="IBA6" s="545"/>
      <c r="IBB6" s="545"/>
      <c r="IBC6" s="545"/>
      <c r="IBD6" s="545"/>
      <c r="IBE6" s="545"/>
      <c r="IBF6" s="545"/>
      <c r="IBG6" s="545"/>
      <c r="IBH6" s="545"/>
      <c r="IBI6" s="545"/>
      <c r="IBJ6" s="545"/>
      <c r="IBK6" s="545"/>
      <c r="IBL6" s="545"/>
      <c r="IBM6" s="545"/>
      <c r="IBN6" s="545"/>
      <c r="IBO6" s="545"/>
      <c r="IBP6" s="545"/>
      <c r="IBQ6" s="545"/>
      <c r="IBR6" s="545"/>
      <c r="IBS6" s="545"/>
      <c r="IBT6" s="545"/>
      <c r="IBU6" s="545"/>
      <c r="IBV6" s="545"/>
      <c r="IBW6" s="545"/>
      <c r="IBX6" s="545"/>
      <c r="IBY6" s="545"/>
      <c r="IBZ6" s="545"/>
      <c r="ICA6" s="545"/>
      <c r="ICB6" s="545"/>
      <c r="ICC6" s="545"/>
      <c r="ICD6" s="545"/>
      <c r="ICE6" s="545"/>
      <c r="ICF6" s="545"/>
      <c r="ICG6" s="545"/>
      <c r="ICH6" s="545"/>
      <c r="ICI6" s="545"/>
      <c r="ICJ6" s="545"/>
      <c r="ICK6" s="545"/>
      <c r="ICL6" s="545"/>
      <c r="ICM6" s="545"/>
      <c r="ICN6" s="545"/>
      <c r="ICO6" s="545"/>
      <c r="ICP6" s="545"/>
      <c r="ICQ6" s="545"/>
      <c r="ICR6" s="545"/>
      <c r="ICS6" s="545"/>
      <c r="ICT6" s="545"/>
      <c r="ICU6" s="545"/>
      <c r="ICV6" s="545"/>
      <c r="ICW6" s="545"/>
      <c r="ICX6" s="545"/>
      <c r="ICY6" s="545"/>
      <c r="ICZ6" s="545"/>
      <c r="IDA6" s="545"/>
      <c r="IDB6" s="545"/>
      <c r="IDC6" s="545"/>
      <c r="IDD6" s="545"/>
      <c r="IDE6" s="545"/>
      <c r="IDF6" s="545"/>
      <c r="IDG6" s="545"/>
      <c r="IDH6" s="545"/>
      <c r="IDI6" s="545"/>
      <c r="IDJ6" s="545"/>
      <c r="IDK6" s="545"/>
      <c r="IDL6" s="545"/>
      <c r="IDM6" s="545"/>
      <c r="IDN6" s="545"/>
      <c r="IDO6" s="545"/>
      <c r="IDP6" s="545"/>
      <c r="IDQ6" s="545"/>
      <c r="IDR6" s="545"/>
      <c r="IDS6" s="545"/>
      <c r="IDT6" s="545"/>
      <c r="IDU6" s="545"/>
      <c r="IDV6" s="545"/>
      <c r="IDW6" s="545"/>
      <c r="IDX6" s="545"/>
      <c r="IDY6" s="545"/>
      <c r="IDZ6" s="545"/>
      <c r="IEA6" s="545"/>
      <c r="IEB6" s="545"/>
      <c r="IEC6" s="545"/>
      <c r="IED6" s="545"/>
      <c r="IEE6" s="545"/>
      <c r="IEF6" s="545"/>
      <c r="IEG6" s="545"/>
      <c r="IEH6" s="545"/>
      <c r="IEI6" s="545"/>
      <c r="IEJ6" s="545"/>
      <c r="IEK6" s="545"/>
      <c r="IEL6" s="545"/>
      <c r="IEM6" s="545"/>
      <c r="IEN6" s="545"/>
      <c r="IEO6" s="545"/>
      <c r="IEP6" s="545"/>
      <c r="IEQ6" s="545"/>
      <c r="IER6" s="545"/>
      <c r="IES6" s="545"/>
      <c r="IET6" s="545"/>
      <c r="IEU6" s="545"/>
      <c r="IEV6" s="545"/>
      <c r="IEW6" s="545"/>
      <c r="IEX6" s="545"/>
      <c r="IEY6" s="545"/>
      <c r="IEZ6" s="545"/>
      <c r="IFA6" s="545"/>
      <c r="IFB6" s="545"/>
      <c r="IFC6" s="545"/>
      <c r="IFD6" s="545"/>
      <c r="IFE6" s="545"/>
      <c r="IFF6" s="545"/>
      <c r="IFG6" s="545"/>
      <c r="IFH6" s="545"/>
      <c r="IFI6" s="545"/>
      <c r="IFJ6" s="545"/>
      <c r="IFK6" s="545"/>
      <c r="IFL6" s="545"/>
      <c r="IFM6" s="545"/>
      <c r="IFN6" s="545"/>
      <c r="IFO6" s="545"/>
      <c r="IFP6" s="545"/>
      <c r="IFQ6" s="545"/>
      <c r="IFR6" s="545"/>
      <c r="IFS6" s="545"/>
      <c r="IFT6" s="545"/>
      <c r="IFU6" s="545"/>
      <c r="IFV6" s="545"/>
      <c r="IFW6" s="545"/>
      <c r="IFX6" s="545"/>
      <c r="IFY6" s="545"/>
      <c r="IFZ6" s="545"/>
      <c r="IGA6" s="545"/>
      <c r="IGB6" s="545"/>
      <c r="IGC6" s="545"/>
      <c r="IGD6" s="545"/>
      <c r="IGE6" s="545"/>
      <c r="IGF6" s="545"/>
      <c r="IGG6" s="545"/>
      <c r="IGH6" s="545"/>
      <c r="IGI6" s="545"/>
      <c r="IGJ6" s="545"/>
      <c r="IGK6" s="545"/>
      <c r="IGL6" s="545"/>
      <c r="IGM6" s="545"/>
      <c r="IGN6" s="545"/>
      <c r="IGO6" s="545"/>
      <c r="IGP6" s="545"/>
      <c r="IGQ6" s="545"/>
      <c r="IGR6" s="545"/>
      <c r="IGS6" s="545"/>
      <c r="IGT6" s="545"/>
      <c r="IGU6" s="545"/>
      <c r="IGV6" s="545"/>
      <c r="IGW6" s="545"/>
      <c r="IGX6" s="545"/>
      <c r="IGY6" s="545"/>
      <c r="IGZ6" s="545"/>
      <c r="IHA6" s="545"/>
      <c r="IHB6" s="545"/>
      <c r="IHC6" s="545"/>
      <c r="IHD6" s="545"/>
      <c r="IHE6" s="545"/>
      <c r="IHF6" s="545"/>
      <c r="IHG6" s="545"/>
      <c r="IHH6" s="545"/>
      <c r="IHI6" s="545"/>
      <c r="IHJ6" s="545"/>
      <c r="IHK6" s="545"/>
      <c r="IHL6" s="545"/>
      <c r="IHM6" s="545"/>
      <c r="IHN6" s="545"/>
      <c r="IHO6" s="545"/>
      <c r="IHP6" s="545"/>
      <c r="IHQ6" s="545"/>
      <c r="IHR6" s="545"/>
      <c r="IHS6" s="545"/>
      <c r="IHT6" s="545"/>
      <c r="IHU6" s="545"/>
      <c r="IHV6" s="545"/>
      <c r="IHW6" s="545"/>
      <c r="IHX6" s="545"/>
      <c r="IHY6" s="545"/>
      <c r="IHZ6" s="545"/>
      <c r="IIA6" s="545"/>
      <c r="IIB6" s="545"/>
      <c r="IIC6" s="545"/>
      <c r="IID6" s="545"/>
      <c r="IIE6" s="545"/>
      <c r="IIF6" s="545"/>
      <c r="IIG6" s="545"/>
      <c r="IIH6" s="545"/>
      <c r="III6" s="545"/>
      <c r="IIJ6" s="545"/>
      <c r="IIK6" s="545"/>
      <c r="IIL6" s="545"/>
      <c r="IIM6" s="545"/>
      <c r="IIN6" s="545"/>
      <c r="IIO6" s="545"/>
      <c r="IIP6" s="545"/>
      <c r="IIQ6" s="545"/>
      <c r="IIR6" s="545"/>
      <c r="IIS6" s="545"/>
      <c r="IIT6" s="545"/>
      <c r="IIU6" s="545"/>
      <c r="IIV6" s="545"/>
      <c r="IIW6" s="545"/>
      <c r="IIX6" s="545"/>
      <c r="IIY6" s="545"/>
      <c r="IIZ6" s="545"/>
      <c r="IJA6" s="545"/>
      <c r="IJB6" s="545"/>
      <c r="IJC6" s="545"/>
      <c r="IJD6" s="545"/>
      <c r="IJE6" s="545"/>
      <c r="IJF6" s="545"/>
      <c r="IJG6" s="545"/>
      <c r="IJH6" s="545"/>
      <c r="IJI6" s="545"/>
      <c r="IJJ6" s="545"/>
      <c r="IJK6" s="545"/>
      <c r="IJL6" s="545"/>
      <c r="IJM6" s="545"/>
      <c r="IJN6" s="545"/>
      <c r="IJO6" s="545"/>
      <c r="IJP6" s="545"/>
      <c r="IJQ6" s="545"/>
      <c r="IJR6" s="545"/>
      <c r="IJS6" s="545"/>
      <c r="IJT6" s="545"/>
      <c r="IJU6" s="545"/>
      <c r="IJV6" s="545"/>
      <c r="IJW6" s="545"/>
      <c r="IJX6" s="545"/>
      <c r="IJY6" s="545"/>
      <c r="IJZ6" s="545"/>
      <c r="IKA6" s="545"/>
      <c r="IKB6" s="545"/>
      <c r="IKC6" s="545"/>
      <c r="IKD6" s="545"/>
      <c r="IKE6" s="545"/>
      <c r="IKF6" s="545"/>
      <c r="IKG6" s="545"/>
      <c r="IKH6" s="545"/>
      <c r="IKI6" s="545"/>
      <c r="IKJ6" s="545"/>
      <c r="IKK6" s="545"/>
      <c r="IKL6" s="545"/>
      <c r="IKM6" s="545"/>
      <c r="IKN6" s="545"/>
      <c r="IKO6" s="545"/>
      <c r="IKP6" s="545"/>
      <c r="IKQ6" s="545"/>
      <c r="IKR6" s="545"/>
      <c r="IKS6" s="545"/>
      <c r="IKT6" s="545"/>
      <c r="IKU6" s="545"/>
      <c r="IKV6" s="545"/>
      <c r="IKW6" s="545"/>
      <c r="IKX6" s="545"/>
      <c r="IKY6" s="545"/>
      <c r="IKZ6" s="545"/>
      <c r="ILA6" s="545"/>
      <c r="ILB6" s="545"/>
      <c r="ILC6" s="545"/>
      <c r="ILD6" s="545"/>
      <c r="ILE6" s="545"/>
      <c r="ILF6" s="545"/>
      <c r="ILG6" s="545"/>
      <c r="ILH6" s="545"/>
      <c r="ILI6" s="545"/>
      <c r="ILJ6" s="545"/>
      <c r="ILK6" s="545"/>
      <c r="ILL6" s="545"/>
      <c r="ILM6" s="545"/>
      <c r="ILN6" s="545"/>
      <c r="ILO6" s="545"/>
      <c r="ILP6" s="545"/>
      <c r="ILQ6" s="545"/>
      <c r="ILR6" s="545"/>
      <c r="ILS6" s="545"/>
      <c r="ILT6" s="545"/>
      <c r="ILU6" s="545"/>
      <c r="ILV6" s="545"/>
      <c r="ILW6" s="545"/>
      <c r="ILX6" s="545"/>
      <c r="ILY6" s="545"/>
      <c r="ILZ6" s="545"/>
      <c r="IMA6" s="545"/>
      <c r="IMB6" s="545"/>
      <c r="IMC6" s="545"/>
      <c r="IMD6" s="545"/>
      <c r="IME6" s="545"/>
      <c r="IMF6" s="545"/>
      <c r="IMG6" s="545"/>
      <c r="IMH6" s="545"/>
      <c r="IMI6" s="545"/>
      <c r="IMJ6" s="545"/>
      <c r="IMK6" s="545"/>
      <c r="IML6" s="545"/>
      <c r="IMM6" s="545"/>
      <c r="IMN6" s="545"/>
      <c r="IMO6" s="545"/>
      <c r="IMP6" s="545"/>
      <c r="IMQ6" s="545"/>
      <c r="IMR6" s="545"/>
      <c r="IMS6" s="545"/>
      <c r="IMT6" s="545"/>
      <c r="IMU6" s="545"/>
      <c r="IMV6" s="545"/>
      <c r="IMW6" s="545"/>
      <c r="IMX6" s="545"/>
      <c r="IMY6" s="545"/>
      <c r="IMZ6" s="545"/>
      <c r="INA6" s="545"/>
      <c r="INB6" s="545"/>
      <c r="INC6" s="545"/>
      <c r="IND6" s="545"/>
      <c r="INE6" s="545"/>
      <c r="INF6" s="545"/>
      <c r="ING6" s="545"/>
      <c r="INH6" s="545"/>
      <c r="INI6" s="545"/>
      <c r="INJ6" s="545"/>
      <c r="INK6" s="545"/>
      <c r="INL6" s="545"/>
      <c r="INM6" s="545"/>
      <c r="INN6" s="545"/>
      <c r="INO6" s="545"/>
      <c r="INP6" s="545"/>
      <c r="INQ6" s="545"/>
      <c r="INR6" s="545"/>
      <c r="INS6" s="545"/>
      <c r="INT6" s="545"/>
      <c r="INU6" s="545"/>
      <c r="INV6" s="545"/>
      <c r="INW6" s="545"/>
      <c r="INX6" s="545"/>
      <c r="INY6" s="545"/>
      <c r="INZ6" s="545"/>
      <c r="IOA6" s="545"/>
      <c r="IOB6" s="545"/>
      <c r="IOC6" s="545"/>
      <c r="IOD6" s="545"/>
      <c r="IOE6" s="545"/>
      <c r="IOF6" s="545"/>
      <c r="IOG6" s="545"/>
      <c r="IOH6" s="545"/>
      <c r="IOI6" s="545"/>
      <c r="IOJ6" s="545"/>
      <c r="IOK6" s="545"/>
      <c r="IOL6" s="545"/>
      <c r="IOM6" s="545"/>
      <c r="ION6" s="545"/>
      <c r="IOO6" s="545"/>
      <c r="IOP6" s="545"/>
      <c r="IOQ6" s="545"/>
      <c r="IOR6" s="545"/>
      <c r="IOS6" s="545"/>
      <c r="IOT6" s="545"/>
      <c r="IOU6" s="545"/>
      <c r="IOV6" s="545"/>
      <c r="IOW6" s="545"/>
      <c r="IOX6" s="545"/>
      <c r="IOY6" s="545"/>
      <c r="IOZ6" s="545"/>
      <c r="IPA6" s="545"/>
      <c r="IPB6" s="545"/>
      <c r="IPC6" s="545"/>
      <c r="IPD6" s="545"/>
      <c r="IPE6" s="545"/>
      <c r="IPF6" s="545"/>
      <c r="IPG6" s="545"/>
      <c r="IPH6" s="545"/>
      <c r="IPI6" s="545"/>
      <c r="IPJ6" s="545"/>
      <c r="IPK6" s="545"/>
      <c r="IPL6" s="545"/>
      <c r="IPM6" s="545"/>
      <c r="IPN6" s="545"/>
      <c r="IPO6" s="545"/>
      <c r="IPP6" s="545"/>
      <c r="IPQ6" s="545"/>
      <c r="IPR6" s="545"/>
      <c r="IPS6" s="545"/>
      <c r="IPT6" s="545"/>
      <c r="IPU6" s="545"/>
      <c r="IPV6" s="545"/>
      <c r="IPW6" s="545"/>
      <c r="IPX6" s="545"/>
      <c r="IPY6" s="545"/>
      <c r="IPZ6" s="545"/>
      <c r="IQA6" s="545"/>
      <c r="IQB6" s="545"/>
      <c r="IQC6" s="545"/>
      <c r="IQD6" s="545"/>
      <c r="IQE6" s="545"/>
      <c r="IQF6" s="545"/>
      <c r="IQG6" s="545"/>
      <c r="IQH6" s="545"/>
      <c r="IQI6" s="545"/>
      <c r="IQJ6" s="545"/>
      <c r="IQK6" s="545"/>
      <c r="IQL6" s="545"/>
      <c r="IQM6" s="545"/>
      <c r="IQN6" s="545"/>
      <c r="IQO6" s="545"/>
      <c r="IQP6" s="545"/>
      <c r="IQQ6" s="545"/>
      <c r="IQR6" s="545"/>
      <c r="IQS6" s="545"/>
      <c r="IQT6" s="545"/>
      <c r="IQU6" s="545"/>
      <c r="IQV6" s="545"/>
      <c r="IQW6" s="545"/>
      <c r="IQX6" s="545"/>
      <c r="IQY6" s="545"/>
      <c r="IQZ6" s="545"/>
      <c r="IRA6" s="545"/>
      <c r="IRB6" s="545"/>
      <c r="IRC6" s="545"/>
      <c r="IRD6" s="545"/>
      <c r="IRE6" s="545"/>
      <c r="IRF6" s="545"/>
      <c r="IRG6" s="545"/>
      <c r="IRH6" s="545"/>
      <c r="IRI6" s="545"/>
      <c r="IRJ6" s="545"/>
      <c r="IRK6" s="545"/>
      <c r="IRL6" s="545"/>
      <c r="IRM6" s="545"/>
      <c r="IRN6" s="545"/>
      <c r="IRO6" s="545"/>
      <c r="IRP6" s="545"/>
      <c r="IRQ6" s="545"/>
      <c r="IRR6" s="545"/>
      <c r="IRS6" s="545"/>
      <c r="IRT6" s="545"/>
      <c r="IRU6" s="545"/>
      <c r="IRV6" s="545"/>
      <c r="IRW6" s="545"/>
      <c r="IRX6" s="545"/>
      <c r="IRY6" s="545"/>
      <c r="IRZ6" s="545"/>
      <c r="ISA6" s="545"/>
      <c r="ISB6" s="545"/>
      <c r="ISC6" s="545"/>
      <c r="ISD6" s="545"/>
      <c r="ISE6" s="545"/>
      <c r="ISF6" s="545"/>
      <c r="ISG6" s="545"/>
      <c r="ISH6" s="545"/>
      <c r="ISI6" s="545"/>
      <c r="ISJ6" s="545"/>
      <c r="ISK6" s="545"/>
      <c r="ISL6" s="545"/>
      <c r="ISM6" s="545"/>
      <c r="ISN6" s="545"/>
      <c r="ISO6" s="545"/>
      <c r="ISP6" s="545"/>
      <c r="ISQ6" s="545"/>
      <c r="ISR6" s="545"/>
      <c r="ISS6" s="545"/>
      <c r="IST6" s="545"/>
      <c r="ISU6" s="545"/>
      <c r="ISV6" s="545"/>
      <c r="ISW6" s="545"/>
      <c r="ISX6" s="545"/>
      <c r="ISY6" s="545"/>
      <c r="ISZ6" s="545"/>
      <c r="ITA6" s="545"/>
      <c r="ITB6" s="545"/>
      <c r="ITC6" s="545"/>
      <c r="ITD6" s="545"/>
      <c r="ITE6" s="545"/>
      <c r="ITF6" s="545"/>
      <c r="ITG6" s="545"/>
      <c r="ITH6" s="545"/>
      <c r="ITI6" s="545"/>
      <c r="ITJ6" s="545"/>
      <c r="ITK6" s="545"/>
      <c r="ITL6" s="545"/>
      <c r="ITM6" s="545"/>
      <c r="ITN6" s="545"/>
      <c r="ITO6" s="545"/>
      <c r="ITP6" s="545"/>
      <c r="ITQ6" s="545"/>
      <c r="ITR6" s="545"/>
      <c r="ITS6" s="545"/>
      <c r="ITT6" s="545"/>
      <c r="ITU6" s="545"/>
      <c r="ITV6" s="545"/>
      <c r="ITW6" s="545"/>
      <c r="ITX6" s="545"/>
      <c r="ITY6" s="545"/>
      <c r="ITZ6" s="545"/>
      <c r="IUA6" s="545"/>
      <c r="IUB6" s="545"/>
      <c r="IUC6" s="545"/>
      <c r="IUD6" s="545"/>
      <c r="IUE6" s="545"/>
      <c r="IUF6" s="545"/>
      <c r="IUG6" s="545"/>
      <c r="IUH6" s="545"/>
      <c r="IUI6" s="545"/>
      <c r="IUJ6" s="545"/>
      <c r="IUK6" s="545"/>
      <c r="IUL6" s="545"/>
      <c r="IUM6" s="545"/>
      <c r="IUN6" s="545"/>
      <c r="IUO6" s="545"/>
      <c r="IUP6" s="545"/>
      <c r="IUQ6" s="545"/>
      <c r="IUR6" s="545"/>
      <c r="IUS6" s="545"/>
      <c r="IUT6" s="545"/>
      <c r="IUU6" s="545"/>
      <c r="IUV6" s="545"/>
      <c r="IUW6" s="545"/>
      <c r="IUX6" s="545"/>
      <c r="IUY6" s="545"/>
      <c r="IUZ6" s="545"/>
      <c r="IVA6" s="545"/>
      <c r="IVB6" s="545"/>
      <c r="IVC6" s="545"/>
      <c r="IVD6" s="545"/>
      <c r="IVE6" s="545"/>
      <c r="IVF6" s="545"/>
      <c r="IVG6" s="545"/>
      <c r="IVH6" s="545"/>
      <c r="IVI6" s="545"/>
      <c r="IVJ6" s="545"/>
      <c r="IVK6" s="545"/>
      <c r="IVL6" s="545"/>
      <c r="IVM6" s="545"/>
      <c r="IVN6" s="545"/>
      <c r="IVO6" s="545"/>
      <c r="IVP6" s="545"/>
      <c r="IVQ6" s="545"/>
      <c r="IVR6" s="545"/>
      <c r="IVS6" s="545"/>
      <c r="IVT6" s="545"/>
      <c r="IVU6" s="545"/>
      <c r="IVV6" s="545"/>
      <c r="IVW6" s="545"/>
      <c r="IVX6" s="545"/>
      <c r="IVY6" s="545"/>
      <c r="IVZ6" s="545"/>
      <c r="IWA6" s="545"/>
      <c r="IWB6" s="545"/>
      <c r="IWC6" s="545"/>
      <c r="IWD6" s="545"/>
      <c r="IWE6" s="545"/>
      <c r="IWF6" s="545"/>
      <c r="IWG6" s="545"/>
      <c r="IWH6" s="545"/>
      <c r="IWI6" s="545"/>
      <c r="IWJ6" s="545"/>
      <c r="IWK6" s="545"/>
      <c r="IWL6" s="545"/>
      <c r="IWM6" s="545"/>
      <c r="IWN6" s="545"/>
      <c r="IWO6" s="545"/>
      <c r="IWP6" s="545"/>
      <c r="IWQ6" s="545"/>
      <c r="IWR6" s="545"/>
      <c r="IWS6" s="545"/>
      <c r="IWT6" s="545"/>
      <c r="IWU6" s="545"/>
      <c r="IWV6" s="545"/>
      <c r="IWW6" s="545"/>
      <c r="IWX6" s="545"/>
      <c r="IWY6" s="545"/>
      <c r="IWZ6" s="545"/>
      <c r="IXA6" s="545"/>
      <c r="IXB6" s="545"/>
      <c r="IXC6" s="545"/>
      <c r="IXD6" s="545"/>
      <c r="IXE6" s="545"/>
      <c r="IXF6" s="545"/>
      <c r="IXG6" s="545"/>
      <c r="IXH6" s="545"/>
      <c r="IXI6" s="545"/>
      <c r="IXJ6" s="545"/>
      <c r="IXK6" s="545"/>
      <c r="IXL6" s="545"/>
      <c r="IXM6" s="545"/>
      <c r="IXN6" s="545"/>
      <c r="IXO6" s="545"/>
      <c r="IXP6" s="545"/>
      <c r="IXQ6" s="545"/>
      <c r="IXR6" s="545"/>
      <c r="IXS6" s="545"/>
      <c r="IXT6" s="545"/>
      <c r="IXU6" s="545"/>
      <c r="IXV6" s="545"/>
      <c r="IXW6" s="545"/>
      <c r="IXX6" s="545"/>
      <c r="IXY6" s="545"/>
      <c r="IXZ6" s="545"/>
      <c r="IYA6" s="545"/>
      <c r="IYB6" s="545"/>
      <c r="IYC6" s="545"/>
      <c r="IYD6" s="545"/>
      <c r="IYE6" s="545"/>
      <c r="IYF6" s="545"/>
      <c r="IYG6" s="545"/>
      <c r="IYH6" s="545"/>
      <c r="IYI6" s="545"/>
      <c r="IYJ6" s="545"/>
      <c r="IYK6" s="545"/>
      <c r="IYL6" s="545"/>
      <c r="IYM6" s="545"/>
      <c r="IYN6" s="545"/>
      <c r="IYO6" s="545"/>
      <c r="IYP6" s="545"/>
      <c r="IYQ6" s="545"/>
      <c r="IYR6" s="545"/>
      <c r="IYS6" s="545"/>
      <c r="IYT6" s="545"/>
      <c r="IYU6" s="545"/>
      <c r="IYV6" s="545"/>
      <c r="IYW6" s="545"/>
      <c r="IYX6" s="545"/>
      <c r="IYY6" s="545"/>
      <c r="IYZ6" s="545"/>
      <c r="IZA6" s="545"/>
      <c r="IZB6" s="545"/>
      <c r="IZC6" s="545"/>
      <c r="IZD6" s="545"/>
      <c r="IZE6" s="545"/>
      <c r="IZF6" s="545"/>
      <c r="IZG6" s="545"/>
      <c r="IZH6" s="545"/>
      <c r="IZI6" s="545"/>
      <c r="IZJ6" s="545"/>
      <c r="IZK6" s="545"/>
      <c r="IZL6" s="545"/>
      <c r="IZM6" s="545"/>
      <c r="IZN6" s="545"/>
      <c r="IZO6" s="545"/>
      <c r="IZP6" s="545"/>
      <c r="IZQ6" s="545"/>
      <c r="IZR6" s="545"/>
      <c r="IZS6" s="545"/>
      <c r="IZT6" s="545"/>
      <c r="IZU6" s="545"/>
      <c r="IZV6" s="545"/>
      <c r="IZW6" s="545"/>
      <c r="IZX6" s="545"/>
      <c r="IZY6" s="545"/>
      <c r="IZZ6" s="545"/>
      <c r="JAA6" s="545"/>
      <c r="JAB6" s="545"/>
      <c r="JAC6" s="545"/>
      <c r="JAD6" s="545"/>
      <c r="JAE6" s="545"/>
      <c r="JAF6" s="545"/>
      <c r="JAG6" s="545"/>
      <c r="JAH6" s="545"/>
      <c r="JAI6" s="545"/>
      <c r="JAJ6" s="545"/>
      <c r="JAK6" s="545"/>
      <c r="JAL6" s="545"/>
      <c r="JAM6" s="545"/>
      <c r="JAN6" s="545"/>
      <c r="JAO6" s="545"/>
      <c r="JAP6" s="545"/>
      <c r="JAQ6" s="545"/>
      <c r="JAR6" s="545"/>
      <c r="JAS6" s="545"/>
      <c r="JAT6" s="545"/>
      <c r="JAU6" s="545"/>
      <c r="JAV6" s="545"/>
      <c r="JAW6" s="545"/>
      <c r="JAX6" s="545"/>
      <c r="JAY6" s="545"/>
      <c r="JAZ6" s="545"/>
      <c r="JBA6" s="545"/>
      <c r="JBB6" s="545"/>
      <c r="JBC6" s="545"/>
      <c r="JBD6" s="545"/>
      <c r="JBE6" s="545"/>
      <c r="JBF6" s="545"/>
      <c r="JBG6" s="545"/>
      <c r="JBH6" s="545"/>
      <c r="JBI6" s="545"/>
      <c r="JBJ6" s="545"/>
      <c r="JBK6" s="545"/>
      <c r="JBL6" s="545"/>
      <c r="JBM6" s="545"/>
      <c r="JBN6" s="545"/>
      <c r="JBO6" s="545"/>
      <c r="JBP6" s="545"/>
      <c r="JBQ6" s="545"/>
      <c r="JBR6" s="545"/>
      <c r="JBS6" s="545"/>
      <c r="JBT6" s="545"/>
      <c r="JBU6" s="545"/>
      <c r="JBV6" s="545"/>
      <c r="JBW6" s="545"/>
      <c r="JBX6" s="545"/>
      <c r="JBY6" s="545"/>
      <c r="JBZ6" s="545"/>
      <c r="JCA6" s="545"/>
      <c r="JCB6" s="545"/>
      <c r="JCC6" s="545"/>
      <c r="JCD6" s="545"/>
      <c r="JCE6" s="545"/>
      <c r="JCF6" s="545"/>
      <c r="JCG6" s="545"/>
      <c r="JCH6" s="545"/>
      <c r="JCI6" s="545"/>
      <c r="JCJ6" s="545"/>
      <c r="JCK6" s="545"/>
      <c r="JCL6" s="545"/>
      <c r="JCM6" s="545"/>
      <c r="JCN6" s="545"/>
      <c r="JCO6" s="545"/>
      <c r="JCP6" s="545"/>
      <c r="JCQ6" s="545"/>
      <c r="JCR6" s="545"/>
      <c r="JCS6" s="545"/>
      <c r="JCT6" s="545"/>
      <c r="JCU6" s="545"/>
      <c r="JCV6" s="545"/>
      <c r="JCW6" s="545"/>
      <c r="JCX6" s="545"/>
      <c r="JCY6" s="545"/>
      <c r="JCZ6" s="545"/>
      <c r="JDA6" s="545"/>
      <c r="JDB6" s="545"/>
      <c r="JDC6" s="545"/>
      <c r="JDD6" s="545"/>
      <c r="JDE6" s="545"/>
      <c r="JDF6" s="545"/>
      <c r="JDG6" s="545"/>
      <c r="JDH6" s="545"/>
      <c r="JDI6" s="545"/>
      <c r="JDJ6" s="545"/>
      <c r="JDK6" s="545"/>
      <c r="JDL6" s="545"/>
      <c r="JDM6" s="545"/>
      <c r="JDN6" s="545"/>
      <c r="JDO6" s="545"/>
      <c r="JDP6" s="545"/>
      <c r="JDQ6" s="545"/>
      <c r="JDR6" s="545"/>
      <c r="JDS6" s="545"/>
      <c r="JDT6" s="545"/>
      <c r="JDU6" s="545"/>
      <c r="JDV6" s="545"/>
      <c r="JDW6" s="545"/>
      <c r="JDX6" s="545"/>
      <c r="JDY6" s="545"/>
      <c r="JDZ6" s="545"/>
      <c r="JEA6" s="545"/>
      <c r="JEB6" s="545"/>
      <c r="JEC6" s="545"/>
      <c r="JED6" s="545"/>
      <c r="JEE6" s="545"/>
      <c r="JEF6" s="545"/>
      <c r="JEG6" s="545"/>
      <c r="JEH6" s="545"/>
      <c r="JEI6" s="545"/>
      <c r="JEJ6" s="545"/>
      <c r="JEK6" s="545"/>
      <c r="JEL6" s="545"/>
      <c r="JEM6" s="545"/>
      <c r="JEN6" s="545"/>
      <c r="JEO6" s="545"/>
      <c r="JEP6" s="545"/>
      <c r="JEQ6" s="545"/>
      <c r="JER6" s="545"/>
      <c r="JES6" s="545"/>
      <c r="JET6" s="545"/>
      <c r="JEU6" s="545"/>
      <c r="JEV6" s="545"/>
      <c r="JEW6" s="545"/>
      <c r="JEX6" s="545"/>
      <c r="JEY6" s="545"/>
      <c r="JEZ6" s="545"/>
      <c r="JFA6" s="545"/>
      <c r="JFB6" s="545"/>
      <c r="JFC6" s="545"/>
      <c r="JFD6" s="545"/>
      <c r="JFE6" s="545"/>
      <c r="JFF6" s="545"/>
      <c r="JFG6" s="545"/>
      <c r="JFH6" s="545"/>
      <c r="JFI6" s="545"/>
      <c r="JFJ6" s="545"/>
      <c r="JFK6" s="545"/>
      <c r="JFL6" s="545"/>
      <c r="JFM6" s="545"/>
      <c r="JFN6" s="545"/>
      <c r="JFO6" s="545"/>
      <c r="JFP6" s="545"/>
      <c r="JFQ6" s="545"/>
      <c r="JFR6" s="545"/>
      <c r="JFS6" s="545"/>
      <c r="JFT6" s="545"/>
      <c r="JFU6" s="545"/>
      <c r="JFV6" s="545"/>
      <c r="JFW6" s="545"/>
      <c r="JFX6" s="545"/>
      <c r="JFY6" s="545"/>
      <c r="JFZ6" s="545"/>
      <c r="JGA6" s="545"/>
      <c r="JGB6" s="545"/>
      <c r="JGC6" s="545"/>
      <c r="JGD6" s="545"/>
      <c r="JGE6" s="545"/>
      <c r="JGF6" s="545"/>
      <c r="JGG6" s="545"/>
      <c r="JGH6" s="545"/>
      <c r="JGI6" s="545"/>
      <c r="JGJ6" s="545"/>
      <c r="JGK6" s="545"/>
      <c r="JGL6" s="545"/>
      <c r="JGM6" s="545"/>
      <c r="JGN6" s="545"/>
      <c r="JGO6" s="545"/>
      <c r="JGP6" s="545"/>
      <c r="JGQ6" s="545"/>
      <c r="JGR6" s="545"/>
      <c r="JGS6" s="545"/>
      <c r="JGT6" s="545"/>
      <c r="JGU6" s="545"/>
      <c r="JGV6" s="545"/>
      <c r="JGW6" s="545"/>
      <c r="JGX6" s="545"/>
      <c r="JGY6" s="545"/>
      <c r="JGZ6" s="545"/>
      <c r="JHA6" s="545"/>
      <c r="JHB6" s="545"/>
      <c r="JHC6" s="545"/>
      <c r="JHD6" s="545"/>
      <c r="JHE6" s="545"/>
      <c r="JHF6" s="545"/>
      <c r="JHG6" s="545"/>
      <c r="JHH6" s="545"/>
      <c r="JHI6" s="545"/>
      <c r="JHJ6" s="545"/>
      <c r="JHK6" s="545"/>
      <c r="JHL6" s="545"/>
      <c r="JHM6" s="545"/>
      <c r="JHN6" s="545"/>
      <c r="JHO6" s="545"/>
      <c r="JHP6" s="545"/>
      <c r="JHQ6" s="545"/>
      <c r="JHR6" s="545"/>
      <c r="JHS6" s="545"/>
      <c r="JHT6" s="545"/>
      <c r="JHU6" s="545"/>
      <c r="JHV6" s="545"/>
      <c r="JHW6" s="545"/>
      <c r="JHX6" s="545"/>
      <c r="JHY6" s="545"/>
      <c r="JHZ6" s="545"/>
      <c r="JIA6" s="545"/>
      <c r="JIB6" s="545"/>
      <c r="JIC6" s="545"/>
      <c r="JID6" s="545"/>
      <c r="JIE6" s="545"/>
      <c r="JIF6" s="545"/>
      <c r="JIG6" s="545"/>
      <c r="JIH6" s="545"/>
      <c r="JII6" s="545"/>
      <c r="JIJ6" s="545"/>
      <c r="JIK6" s="545"/>
      <c r="JIL6" s="545"/>
      <c r="JIM6" s="545"/>
      <c r="JIN6" s="545"/>
      <c r="JIO6" s="545"/>
      <c r="JIP6" s="545"/>
      <c r="JIQ6" s="545"/>
      <c r="JIR6" s="545"/>
      <c r="JIS6" s="545"/>
      <c r="JIT6" s="545"/>
      <c r="JIU6" s="545"/>
      <c r="JIV6" s="545"/>
      <c r="JIW6" s="545"/>
      <c r="JIX6" s="545"/>
      <c r="JIY6" s="545"/>
      <c r="JIZ6" s="545"/>
      <c r="JJA6" s="545"/>
      <c r="JJB6" s="545"/>
      <c r="JJC6" s="545"/>
      <c r="JJD6" s="545"/>
      <c r="JJE6" s="545"/>
      <c r="JJF6" s="545"/>
      <c r="JJG6" s="545"/>
      <c r="JJH6" s="545"/>
      <c r="JJI6" s="545"/>
      <c r="JJJ6" s="545"/>
      <c r="JJK6" s="545"/>
      <c r="JJL6" s="545"/>
      <c r="JJM6" s="545"/>
      <c r="JJN6" s="545"/>
      <c r="JJO6" s="545"/>
      <c r="JJP6" s="545"/>
      <c r="JJQ6" s="545"/>
      <c r="JJR6" s="545"/>
      <c r="JJS6" s="545"/>
      <c r="JJT6" s="545"/>
      <c r="JJU6" s="545"/>
      <c r="JJV6" s="545"/>
      <c r="JJW6" s="545"/>
      <c r="JJX6" s="545"/>
      <c r="JJY6" s="545"/>
      <c r="JJZ6" s="545"/>
      <c r="JKA6" s="545"/>
      <c r="JKB6" s="545"/>
      <c r="JKC6" s="545"/>
      <c r="JKD6" s="545"/>
      <c r="JKE6" s="545"/>
      <c r="JKF6" s="545"/>
      <c r="JKG6" s="545"/>
      <c r="JKH6" s="545"/>
      <c r="JKI6" s="545"/>
      <c r="JKJ6" s="545"/>
      <c r="JKK6" s="545"/>
      <c r="JKL6" s="545"/>
      <c r="JKM6" s="545"/>
      <c r="JKN6" s="545"/>
      <c r="JKO6" s="545"/>
      <c r="JKP6" s="545"/>
      <c r="JKQ6" s="545"/>
      <c r="JKR6" s="545"/>
      <c r="JKS6" s="545"/>
      <c r="JKT6" s="545"/>
      <c r="JKU6" s="545"/>
      <c r="JKV6" s="545"/>
      <c r="JKW6" s="545"/>
      <c r="JKX6" s="545"/>
      <c r="JKY6" s="545"/>
      <c r="JKZ6" s="545"/>
      <c r="JLA6" s="545"/>
      <c r="JLB6" s="545"/>
      <c r="JLC6" s="545"/>
      <c r="JLD6" s="545"/>
      <c r="JLE6" s="545"/>
      <c r="JLF6" s="545"/>
      <c r="JLG6" s="545"/>
      <c r="JLH6" s="545"/>
      <c r="JLI6" s="545"/>
      <c r="JLJ6" s="545"/>
      <c r="JLK6" s="545"/>
      <c r="JLL6" s="545"/>
      <c r="JLM6" s="545"/>
      <c r="JLN6" s="545"/>
      <c r="JLO6" s="545"/>
      <c r="JLP6" s="545"/>
      <c r="JLQ6" s="545"/>
      <c r="JLR6" s="545"/>
      <c r="JLS6" s="545"/>
      <c r="JLT6" s="545"/>
      <c r="JLU6" s="545"/>
      <c r="JLV6" s="545"/>
      <c r="JLW6" s="545"/>
      <c r="JLX6" s="545"/>
      <c r="JLY6" s="545"/>
      <c r="JLZ6" s="545"/>
      <c r="JMA6" s="545"/>
      <c r="JMB6" s="545"/>
      <c r="JMC6" s="545"/>
      <c r="JMD6" s="545"/>
      <c r="JME6" s="545"/>
      <c r="JMF6" s="545"/>
      <c r="JMG6" s="545"/>
      <c r="JMH6" s="545"/>
      <c r="JMI6" s="545"/>
      <c r="JMJ6" s="545"/>
      <c r="JMK6" s="545"/>
      <c r="JML6" s="545"/>
      <c r="JMM6" s="545"/>
      <c r="JMN6" s="545"/>
      <c r="JMO6" s="545"/>
      <c r="JMP6" s="545"/>
      <c r="JMQ6" s="545"/>
      <c r="JMR6" s="545"/>
      <c r="JMS6" s="545"/>
      <c r="JMT6" s="545"/>
      <c r="JMU6" s="545"/>
      <c r="JMV6" s="545"/>
      <c r="JMW6" s="545"/>
      <c r="JMX6" s="545"/>
      <c r="JMY6" s="545"/>
      <c r="JMZ6" s="545"/>
      <c r="JNA6" s="545"/>
      <c r="JNB6" s="545"/>
      <c r="JNC6" s="545"/>
      <c r="JND6" s="545"/>
      <c r="JNE6" s="545"/>
      <c r="JNF6" s="545"/>
      <c r="JNG6" s="545"/>
      <c r="JNH6" s="545"/>
      <c r="JNI6" s="545"/>
      <c r="JNJ6" s="545"/>
      <c r="JNK6" s="545"/>
      <c r="JNL6" s="545"/>
      <c r="JNM6" s="545"/>
      <c r="JNN6" s="545"/>
      <c r="JNO6" s="545"/>
      <c r="JNP6" s="545"/>
      <c r="JNQ6" s="545"/>
      <c r="JNR6" s="545"/>
      <c r="JNS6" s="545"/>
      <c r="JNT6" s="545"/>
      <c r="JNU6" s="545"/>
      <c r="JNV6" s="545"/>
      <c r="JNW6" s="545"/>
      <c r="JNX6" s="545"/>
      <c r="JNY6" s="545"/>
      <c r="JNZ6" s="545"/>
      <c r="JOA6" s="545"/>
      <c r="JOB6" s="545"/>
      <c r="JOC6" s="545"/>
      <c r="JOD6" s="545"/>
      <c r="JOE6" s="545"/>
      <c r="JOF6" s="545"/>
      <c r="JOG6" s="545"/>
      <c r="JOH6" s="545"/>
      <c r="JOI6" s="545"/>
      <c r="JOJ6" s="545"/>
      <c r="JOK6" s="545"/>
      <c r="JOL6" s="545"/>
      <c r="JOM6" s="545"/>
      <c r="JON6" s="545"/>
      <c r="JOO6" s="545"/>
      <c r="JOP6" s="545"/>
      <c r="JOQ6" s="545"/>
      <c r="JOR6" s="545"/>
      <c r="JOS6" s="545"/>
      <c r="JOT6" s="545"/>
      <c r="JOU6" s="545"/>
      <c r="JOV6" s="545"/>
      <c r="JOW6" s="545"/>
      <c r="JOX6" s="545"/>
      <c r="JOY6" s="545"/>
      <c r="JOZ6" s="545"/>
      <c r="JPA6" s="545"/>
      <c r="JPB6" s="545"/>
      <c r="JPC6" s="545"/>
      <c r="JPD6" s="545"/>
      <c r="JPE6" s="545"/>
      <c r="JPF6" s="545"/>
      <c r="JPG6" s="545"/>
      <c r="JPH6" s="545"/>
      <c r="JPI6" s="545"/>
      <c r="JPJ6" s="545"/>
      <c r="JPK6" s="545"/>
      <c r="JPL6" s="545"/>
      <c r="JPM6" s="545"/>
      <c r="JPN6" s="545"/>
      <c r="JPO6" s="545"/>
      <c r="JPP6" s="545"/>
      <c r="JPQ6" s="545"/>
      <c r="JPR6" s="545"/>
      <c r="JPS6" s="545"/>
      <c r="JPT6" s="545"/>
      <c r="JPU6" s="545"/>
      <c r="JPV6" s="545"/>
      <c r="JPW6" s="545"/>
      <c r="JPX6" s="545"/>
      <c r="JPY6" s="545"/>
      <c r="JPZ6" s="545"/>
      <c r="JQA6" s="545"/>
      <c r="JQB6" s="545"/>
      <c r="JQC6" s="545"/>
      <c r="JQD6" s="545"/>
      <c r="JQE6" s="545"/>
      <c r="JQF6" s="545"/>
      <c r="JQG6" s="545"/>
      <c r="JQH6" s="545"/>
      <c r="JQI6" s="545"/>
      <c r="JQJ6" s="545"/>
      <c r="JQK6" s="545"/>
      <c r="JQL6" s="545"/>
      <c r="JQM6" s="545"/>
      <c r="JQN6" s="545"/>
      <c r="JQO6" s="545"/>
      <c r="JQP6" s="545"/>
      <c r="JQQ6" s="545"/>
      <c r="JQR6" s="545"/>
      <c r="JQS6" s="545"/>
      <c r="JQT6" s="545"/>
      <c r="JQU6" s="545"/>
      <c r="JQV6" s="545"/>
      <c r="JQW6" s="545"/>
      <c r="JQX6" s="545"/>
      <c r="JQY6" s="545"/>
      <c r="JQZ6" s="545"/>
      <c r="JRA6" s="545"/>
      <c r="JRB6" s="545"/>
      <c r="JRC6" s="545"/>
      <c r="JRD6" s="545"/>
      <c r="JRE6" s="545"/>
      <c r="JRF6" s="545"/>
      <c r="JRG6" s="545"/>
      <c r="JRH6" s="545"/>
      <c r="JRI6" s="545"/>
      <c r="JRJ6" s="545"/>
      <c r="JRK6" s="545"/>
      <c r="JRL6" s="545"/>
      <c r="JRM6" s="545"/>
      <c r="JRN6" s="545"/>
      <c r="JRO6" s="545"/>
      <c r="JRP6" s="545"/>
      <c r="JRQ6" s="545"/>
      <c r="JRR6" s="545"/>
      <c r="JRS6" s="545"/>
      <c r="JRT6" s="545"/>
      <c r="JRU6" s="545"/>
      <c r="JRV6" s="545"/>
      <c r="JRW6" s="545"/>
      <c r="JRX6" s="545"/>
      <c r="JRY6" s="545"/>
      <c r="JRZ6" s="545"/>
      <c r="JSA6" s="545"/>
      <c r="JSB6" s="545"/>
      <c r="JSC6" s="545"/>
      <c r="JSD6" s="545"/>
      <c r="JSE6" s="545"/>
      <c r="JSF6" s="545"/>
      <c r="JSG6" s="545"/>
      <c r="JSH6" s="545"/>
      <c r="JSI6" s="545"/>
      <c r="JSJ6" s="545"/>
      <c r="JSK6" s="545"/>
      <c r="JSL6" s="545"/>
      <c r="JSM6" s="545"/>
      <c r="JSN6" s="545"/>
      <c r="JSO6" s="545"/>
      <c r="JSP6" s="545"/>
      <c r="JSQ6" s="545"/>
      <c r="JSR6" s="545"/>
      <c r="JSS6" s="545"/>
      <c r="JST6" s="545"/>
      <c r="JSU6" s="545"/>
      <c r="JSV6" s="545"/>
      <c r="JSW6" s="545"/>
      <c r="JSX6" s="545"/>
      <c r="JSY6" s="545"/>
      <c r="JSZ6" s="545"/>
      <c r="JTA6" s="545"/>
      <c r="JTB6" s="545"/>
      <c r="JTC6" s="545"/>
      <c r="JTD6" s="545"/>
      <c r="JTE6" s="545"/>
      <c r="JTF6" s="545"/>
      <c r="JTG6" s="545"/>
      <c r="JTH6" s="545"/>
      <c r="JTI6" s="545"/>
      <c r="JTJ6" s="545"/>
      <c r="JTK6" s="545"/>
      <c r="JTL6" s="545"/>
      <c r="JTM6" s="545"/>
      <c r="JTN6" s="545"/>
      <c r="JTO6" s="545"/>
      <c r="JTP6" s="545"/>
      <c r="JTQ6" s="545"/>
      <c r="JTR6" s="545"/>
      <c r="JTS6" s="545"/>
      <c r="JTT6" s="545"/>
      <c r="JTU6" s="545"/>
      <c r="JTV6" s="545"/>
      <c r="JTW6" s="545"/>
      <c r="JTX6" s="545"/>
      <c r="JTY6" s="545"/>
      <c r="JTZ6" s="545"/>
      <c r="JUA6" s="545"/>
      <c r="JUB6" s="545"/>
      <c r="JUC6" s="545"/>
      <c r="JUD6" s="545"/>
      <c r="JUE6" s="545"/>
      <c r="JUF6" s="545"/>
      <c r="JUG6" s="545"/>
      <c r="JUH6" s="545"/>
      <c r="JUI6" s="545"/>
      <c r="JUJ6" s="545"/>
      <c r="JUK6" s="545"/>
      <c r="JUL6" s="545"/>
      <c r="JUM6" s="545"/>
      <c r="JUN6" s="545"/>
      <c r="JUO6" s="545"/>
      <c r="JUP6" s="545"/>
      <c r="JUQ6" s="545"/>
      <c r="JUR6" s="545"/>
      <c r="JUS6" s="545"/>
      <c r="JUT6" s="545"/>
      <c r="JUU6" s="545"/>
      <c r="JUV6" s="545"/>
      <c r="JUW6" s="545"/>
      <c r="JUX6" s="545"/>
      <c r="JUY6" s="545"/>
      <c r="JUZ6" s="545"/>
      <c r="JVA6" s="545"/>
      <c r="JVB6" s="545"/>
      <c r="JVC6" s="545"/>
      <c r="JVD6" s="545"/>
      <c r="JVE6" s="545"/>
      <c r="JVF6" s="545"/>
      <c r="JVG6" s="545"/>
      <c r="JVH6" s="545"/>
      <c r="JVI6" s="545"/>
      <c r="JVJ6" s="545"/>
      <c r="JVK6" s="545"/>
      <c r="JVL6" s="545"/>
      <c r="JVM6" s="545"/>
      <c r="JVN6" s="545"/>
      <c r="JVO6" s="545"/>
      <c r="JVP6" s="545"/>
      <c r="JVQ6" s="545"/>
      <c r="JVR6" s="545"/>
      <c r="JVS6" s="545"/>
      <c r="JVT6" s="545"/>
      <c r="JVU6" s="545"/>
      <c r="JVV6" s="545"/>
      <c r="JVW6" s="545"/>
      <c r="JVX6" s="545"/>
      <c r="JVY6" s="545"/>
      <c r="JVZ6" s="545"/>
      <c r="JWA6" s="545"/>
      <c r="JWB6" s="545"/>
      <c r="JWC6" s="545"/>
      <c r="JWD6" s="545"/>
      <c r="JWE6" s="545"/>
      <c r="JWF6" s="545"/>
      <c r="JWG6" s="545"/>
      <c r="JWH6" s="545"/>
      <c r="JWI6" s="545"/>
      <c r="JWJ6" s="545"/>
      <c r="JWK6" s="545"/>
      <c r="JWL6" s="545"/>
      <c r="JWM6" s="545"/>
      <c r="JWN6" s="545"/>
      <c r="JWO6" s="545"/>
      <c r="JWP6" s="545"/>
      <c r="JWQ6" s="545"/>
      <c r="JWR6" s="545"/>
      <c r="JWS6" s="545"/>
      <c r="JWT6" s="545"/>
      <c r="JWU6" s="545"/>
      <c r="JWV6" s="545"/>
      <c r="JWW6" s="545"/>
      <c r="JWX6" s="545"/>
      <c r="JWY6" s="545"/>
      <c r="JWZ6" s="545"/>
      <c r="JXA6" s="545"/>
      <c r="JXB6" s="545"/>
      <c r="JXC6" s="545"/>
      <c r="JXD6" s="545"/>
      <c r="JXE6" s="545"/>
      <c r="JXF6" s="545"/>
      <c r="JXG6" s="545"/>
      <c r="JXH6" s="545"/>
      <c r="JXI6" s="545"/>
      <c r="JXJ6" s="545"/>
      <c r="JXK6" s="545"/>
      <c r="JXL6" s="545"/>
      <c r="JXM6" s="545"/>
      <c r="JXN6" s="545"/>
      <c r="JXO6" s="545"/>
      <c r="JXP6" s="545"/>
      <c r="JXQ6" s="545"/>
      <c r="JXR6" s="545"/>
      <c r="JXS6" s="545"/>
      <c r="JXT6" s="545"/>
      <c r="JXU6" s="545"/>
      <c r="JXV6" s="545"/>
      <c r="JXW6" s="545"/>
      <c r="JXX6" s="545"/>
      <c r="JXY6" s="545"/>
      <c r="JXZ6" s="545"/>
      <c r="JYA6" s="545"/>
      <c r="JYB6" s="545"/>
      <c r="JYC6" s="545"/>
      <c r="JYD6" s="545"/>
      <c r="JYE6" s="545"/>
      <c r="JYF6" s="545"/>
      <c r="JYG6" s="545"/>
      <c r="JYH6" s="545"/>
      <c r="JYI6" s="545"/>
      <c r="JYJ6" s="545"/>
      <c r="JYK6" s="545"/>
      <c r="JYL6" s="545"/>
      <c r="JYM6" s="545"/>
      <c r="JYN6" s="545"/>
      <c r="JYO6" s="545"/>
      <c r="JYP6" s="545"/>
      <c r="JYQ6" s="545"/>
      <c r="JYR6" s="545"/>
      <c r="JYS6" s="545"/>
      <c r="JYT6" s="545"/>
      <c r="JYU6" s="545"/>
      <c r="JYV6" s="545"/>
      <c r="JYW6" s="545"/>
      <c r="JYX6" s="545"/>
      <c r="JYY6" s="545"/>
      <c r="JYZ6" s="545"/>
      <c r="JZA6" s="545"/>
      <c r="JZB6" s="545"/>
      <c r="JZC6" s="545"/>
      <c r="JZD6" s="545"/>
      <c r="JZE6" s="545"/>
      <c r="JZF6" s="545"/>
      <c r="JZG6" s="545"/>
      <c r="JZH6" s="545"/>
      <c r="JZI6" s="545"/>
      <c r="JZJ6" s="545"/>
      <c r="JZK6" s="545"/>
      <c r="JZL6" s="545"/>
      <c r="JZM6" s="545"/>
      <c r="JZN6" s="545"/>
      <c r="JZO6" s="545"/>
      <c r="JZP6" s="545"/>
      <c r="JZQ6" s="545"/>
      <c r="JZR6" s="545"/>
      <c r="JZS6" s="545"/>
      <c r="JZT6" s="545"/>
      <c r="JZU6" s="545"/>
      <c r="JZV6" s="545"/>
      <c r="JZW6" s="545"/>
      <c r="JZX6" s="545"/>
      <c r="JZY6" s="545"/>
      <c r="JZZ6" s="545"/>
      <c r="KAA6" s="545"/>
      <c r="KAB6" s="545"/>
      <c r="KAC6" s="545"/>
      <c r="KAD6" s="545"/>
      <c r="KAE6" s="545"/>
      <c r="KAF6" s="545"/>
      <c r="KAG6" s="545"/>
      <c r="KAH6" s="545"/>
      <c r="KAI6" s="545"/>
      <c r="KAJ6" s="545"/>
      <c r="KAK6" s="545"/>
      <c r="KAL6" s="545"/>
      <c r="KAM6" s="545"/>
      <c r="KAN6" s="545"/>
      <c r="KAO6" s="545"/>
      <c r="KAP6" s="545"/>
      <c r="KAQ6" s="545"/>
      <c r="KAR6" s="545"/>
      <c r="KAS6" s="545"/>
      <c r="KAT6" s="545"/>
      <c r="KAU6" s="545"/>
      <c r="KAV6" s="545"/>
      <c r="KAW6" s="545"/>
      <c r="KAX6" s="545"/>
      <c r="KAY6" s="545"/>
      <c r="KAZ6" s="545"/>
      <c r="KBA6" s="545"/>
      <c r="KBB6" s="545"/>
      <c r="KBC6" s="545"/>
      <c r="KBD6" s="545"/>
      <c r="KBE6" s="545"/>
      <c r="KBF6" s="545"/>
      <c r="KBG6" s="545"/>
      <c r="KBH6" s="545"/>
      <c r="KBI6" s="545"/>
      <c r="KBJ6" s="545"/>
      <c r="KBK6" s="545"/>
      <c r="KBL6" s="545"/>
      <c r="KBM6" s="545"/>
      <c r="KBN6" s="545"/>
      <c r="KBO6" s="545"/>
      <c r="KBP6" s="545"/>
      <c r="KBQ6" s="545"/>
      <c r="KBR6" s="545"/>
      <c r="KBS6" s="545"/>
      <c r="KBT6" s="545"/>
      <c r="KBU6" s="545"/>
      <c r="KBV6" s="545"/>
      <c r="KBW6" s="545"/>
      <c r="KBX6" s="545"/>
      <c r="KBY6" s="545"/>
      <c r="KBZ6" s="545"/>
      <c r="KCA6" s="545"/>
      <c r="KCB6" s="545"/>
      <c r="KCC6" s="545"/>
      <c r="KCD6" s="545"/>
      <c r="KCE6" s="545"/>
      <c r="KCF6" s="545"/>
      <c r="KCG6" s="545"/>
      <c r="KCH6" s="545"/>
      <c r="KCI6" s="545"/>
      <c r="KCJ6" s="545"/>
      <c r="KCK6" s="545"/>
      <c r="KCL6" s="545"/>
      <c r="KCM6" s="545"/>
      <c r="KCN6" s="545"/>
      <c r="KCO6" s="545"/>
      <c r="KCP6" s="545"/>
      <c r="KCQ6" s="545"/>
      <c r="KCR6" s="545"/>
      <c r="KCS6" s="545"/>
      <c r="KCT6" s="545"/>
      <c r="KCU6" s="545"/>
      <c r="KCV6" s="545"/>
      <c r="KCW6" s="545"/>
      <c r="KCX6" s="545"/>
      <c r="KCY6" s="545"/>
      <c r="KCZ6" s="545"/>
      <c r="KDA6" s="545"/>
      <c r="KDB6" s="545"/>
      <c r="KDC6" s="545"/>
      <c r="KDD6" s="545"/>
      <c r="KDE6" s="545"/>
      <c r="KDF6" s="545"/>
      <c r="KDG6" s="545"/>
      <c r="KDH6" s="545"/>
      <c r="KDI6" s="545"/>
      <c r="KDJ6" s="545"/>
      <c r="KDK6" s="545"/>
      <c r="KDL6" s="545"/>
      <c r="KDM6" s="545"/>
      <c r="KDN6" s="545"/>
      <c r="KDO6" s="545"/>
      <c r="KDP6" s="545"/>
      <c r="KDQ6" s="545"/>
      <c r="KDR6" s="545"/>
      <c r="KDS6" s="545"/>
      <c r="KDT6" s="545"/>
      <c r="KDU6" s="545"/>
      <c r="KDV6" s="545"/>
      <c r="KDW6" s="545"/>
      <c r="KDX6" s="545"/>
      <c r="KDY6" s="545"/>
      <c r="KDZ6" s="545"/>
      <c r="KEA6" s="545"/>
      <c r="KEB6" s="545"/>
      <c r="KEC6" s="545"/>
      <c r="KED6" s="545"/>
      <c r="KEE6" s="545"/>
      <c r="KEF6" s="545"/>
      <c r="KEG6" s="545"/>
      <c r="KEH6" s="545"/>
      <c r="KEI6" s="545"/>
      <c r="KEJ6" s="545"/>
      <c r="KEK6" s="545"/>
      <c r="KEL6" s="545"/>
      <c r="KEM6" s="545"/>
      <c r="KEN6" s="545"/>
      <c r="KEO6" s="545"/>
      <c r="KEP6" s="545"/>
      <c r="KEQ6" s="545"/>
      <c r="KER6" s="545"/>
      <c r="KES6" s="545"/>
      <c r="KET6" s="545"/>
      <c r="KEU6" s="545"/>
      <c r="KEV6" s="545"/>
      <c r="KEW6" s="545"/>
      <c r="KEX6" s="545"/>
      <c r="KEY6" s="545"/>
      <c r="KEZ6" s="545"/>
      <c r="KFA6" s="545"/>
      <c r="KFB6" s="545"/>
      <c r="KFC6" s="545"/>
      <c r="KFD6" s="545"/>
      <c r="KFE6" s="545"/>
      <c r="KFF6" s="545"/>
      <c r="KFG6" s="545"/>
      <c r="KFH6" s="545"/>
      <c r="KFI6" s="545"/>
      <c r="KFJ6" s="545"/>
      <c r="KFK6" s="545"/>
      <c r="KFL6" s="545"/>
      <c r="KFM6" s="545"/>
      <c r="KFN6" s="545"/>
      <c r="KFO6" s="545"/>
      <c r="KFP6" s="545"/>
      <c r="KFQ6" s="545"/>
      <c r="KFR6" s="545"/>
      <c r="KFS6" s="545"/>
      <c r="KFT6" s="545"/>
      <c r="KFU6" s="545"/>
      <c r="KFV6" s="545"/>
      <c r="KFW6" s="545"/>
      <c r="KFX6" s="545"/>
      <c r="KFY6" s="545"/>
      <c r="KFZ6" s="545"/>
      <c r="KGA6" s="545"/>
      <c r="KGB6" s="545"/>
      <c r="KGC6" s="545"/>
      <c r="KGD6" s="545"/>
      <c r="KGE6" s="545"/>
      <c r="KGF6" s="545"/>
      <c r="KGG6" s="545"/>
      <c r="KGH6" s="545"/>
      <c r="KGI6" s="545"/>
      <c r="KGJ6" s="545"/>
      <c r="KGK6" s="545"/>
      <c r="KGL6" s="545"/>
      <c r="KGM6" s="545"/>
      <c r="KGN6" s="545"/>
      <c r="KGO6" s="545"/>
      <c r="KGP6" s="545"/>
      <c r="KGQ6" s="545"/>
      <c r="KGR6" s="545"/>
      <c r="KGS6" s="545"/>
      <c r="KGT6" s="545"/>
      <c r="KGU6" s="545"/>
      <c r="KGV6" s="545"/>
      <c r="KGW6" s="545"/>
      <c r="KGX6" s="545"/>
      <c r="KGY6" s="545"/>
      <c r="KGZ6" s="545"/>
      <c r="KHA6" s="545"/>
      <c r="KHB6" s="545"/>
      <c r="KHC6" s="545"/>
      <c r="KHD6" s="545"/>
      <c r="KHE6" s="545"/>
      <c r="KHF6" s="545"/>
      <c r="KHG6" s="545"/>
      <c r="KHH6" s="545"/>
      <c r="KHI6" s="545"/>
      <c r="KHJ6" s="545"/>
      <c r="KHK6" s="545"/>
      <c r="KHL6" s="545"/>
      <c r="KHM6" s="545"/>
      <c r="KHN6" s="545"/>
      <c r="KHO6" s="545"/>
      <c r="KHP6" s="545"/>
      <c r="KHQ6" s="545"/>
      <c r="KHR6" s="545"/>
      <c r="KHS6" s="545"/>
      <c r="KHT6" s="545"/>
      <c r="KHU6" s="545"/>
      <c r="KHV6" s="545"/>
      <c r="KHW6" s="545"/>
      <c r="KHX6" s="545"/>
      <c r="KHY6" s="545"/>
      <c r="KHZ6" s="545"/>
      <c r="KIA6" s="545"/>
      <c r="KIB6" s="545"/>
      <c r="KIC6" s="545"/>
      <c r="KID6" s="545"/>
      <c r="KIE6" s="545"/>
      <c r="KIF6" s="545"/>
      <c r="KIG6" s="545"/>
      <c r="KIH6" s="545"/>
      <c r="KII6" s="545"/>
      <c r="KIJ6" s="545"/>
      <c r="KIK6" s="545"/>
      <c r="KIL6" s="545"/>
      <c r="KIM6" s="545"/>
      <c r="KIN6" s="545"/>
      <c r="KIO6" s="545"/>
      <c r="KIP6" s="545"/>
      <c r="KIQ6" s="545"/>
      <c r="KIR6" s="545"/>
      <c r="KIS6" s="545"/>
      <c r="KIT6" s="545"/>
      <c r="KIU6" s="545"/>
      <c r="KIV6" s="545"/>
      <c r="KIW6" s="545"/>
      <c r="KIX6" s="545"/>
      <c r="KIY6" s="545"/>
      <c r="KIZ6" s="545"/>
      <c r="KJA6" s="545"/>
      <c r="KJB6" s="545"/>
      <c r="KJC6" s="545"/>
      <c r="KJD6" s="545"/>
      <c r="KJE6" s="545"/>
      <c r="KJF6" s="545"/>
      <c r="KJG6" s="545"/>
      <c r="KJH6" s="545"/>
      <c r="KJI6" s="545"/>
      <c r="KJJ6" s="545"/>
      <c r="KJK6" s="545"/>
      <c r="KJL6" s="545"/>
      <c r="KJM6" s="545"/>
      <c r="KJN6" s="545"/>
      <c r="KJO6" s="545"/>
      <c r="KJP6" s="545"/>
      <c r="KJQ6" s="545"/>
      <c r="KJR6" s="545"/>
      <c r="KJS6" s="545"/>
      <c r="KJT6" s="545"/>
      <c r="KJU6" s="545"/>
      <c r="KJV6" s="545"/>
      <c r="KJW6" s="545"/>
      <c r="KJX6" s="545"/>
      <c r="KJY6" s="545"/>
      <c r="KJZ6" s="545"/>
      <c r="KKA6" s="545"/>
      <c r="KKB6" s="545"/>
      <c r="KKC6" s="545"/>
      <c r="KKD6" s="545"/>
      <c r="KKE6" s="545"/>
      <c r="KKF6" s="545"/>
      <c r="KKG6" s="545"/>
      <c r="KKH6" s="545"/>
      <c r="KKI6" s="545"/>
      <c r="KKJ6" s="545"/>
      <c r="KKK6" s="545"/>
      <c r="KKL6" s="545"/>
      <c r="KKM6" s="545"/>
      <c r="KKN6" s="545"/>
      <c r="KKO6" s="545"/>
      <c r="KKP6" s="545"/>
      <c r="KKQ6" s="545"/>
      <c r="KKR6" s="545"/>
      <c r="KKS6" s="545"/>
      <c r="KKT6" s="545"/>
      <c r="KKU6" s="545"/>
      <c r="KKV6" s="545"/>
      <c r="KKW6" s="545"/>
      <c r="KKX6" s="545"/>
      <c r="KKY6" s="545"/>
      <c r="KKZ6" s="545"/>
      <c r="KLA6" s="545"/>
      <c r="KLB6" s="545"/>
      <c r="KLC6" s="545"/>
      <c r="KLD6" s="545"/>
      <c r="KLE6" s="545"/>
      <c r="KLF6" s="545"/>
      <c r="KLG6" s="545"/>
      <c r="KLH6" s="545"/>
      <c r="KLI6" s="545"/>
      <c r="KLJ6" s="545"/>
      <c r="KLK6" s="545"/>
      <c r="KLL6" s="545"/>
      <c r="KLM6" s="545"/>
      <c r="KLN6" s="545"/>
      <c r="KLO6" s="545"/>
      <c r="KLP6" s="545"/>
      <c r="KLQ6" s="545"/>
      <c r="KLR6" s="545"/>
      <c r="KLS6" s="545"/>
      <c r="KLT6" s="545"/>
      <c r="KLU6" s="545"/>
      <c r="KLV6" s="545"/>
      <c r="KLW6" s="545"/>
      <c r="KLX6" s="545"/>
      <c r="KLY6" s="545"/>
      <c r="KLZ6" s="545"/>
      <c r="KMA6" s="545"/>
      <c r="KMB6" s="545"/>
      <c r="KMC6" s="545"/>
      <c r="KMD6" s="545"/>
      <c r="KME6" s="545"/>
      <c r="KMF6" s="545"/>
      <c r="KMG6" s="545"/>
      <c r="KMH6" s="545"/>
      <c r="KMI6" s="545"/>
      <c r="KMJ6" s="545"/>
      <c r="KMK6" s="545"/>
      <c r="KML6" s="545"/>
      <c r="KMM6" s="545"/>
      <c r="KMN6" s="545"/>
      <c r="KMO6" s="545"/>
      <c r="KMP6" s="545"/>
      <c r="KMQ6" s="545"/>
      <c r="KMR6" s="545"/>
      <c r="KMS6" s="545"/>
      <c r="KMT6" s="545"/>
      <c r="KMU6" s="545"/>
      <c r="KMV6" s="545"/>
      <c r="KMW6" s="545"/>
      <c r="KMX6" s="545"/>
      <c r="KMY6" s="545"/>
      <c r="KMZ6" s="545"/>
      <c r="KNA6" s="545"/>
      <c r="KNB6" s="545"/>
      <c r="KNC6" s="545"/>
      <c r="KND6" s="545"/>
      <c r="KNE6" s="545"/>
      <c r="KNF6" s="545"/>
      <c r="KNG6" s="545"/>
      <c r="KNH6" s="545"/>
      <c r="KNI6" s="545"/>
      <c r="KNJ6" s="545"/>
      <c r="KNK6" s="545"/>
      <c r="KNL6" s="545"/>
      <c r="KNM6" s="545"/>
      <c r="KNN6" s="545"/>
      <c r="KNO6" s="545"/>
      <c r="KNP6" s="545"/>
      <c r="KNQ6" s="545"/>
      <c r="KNR6" s="545"/>
      <c r="KNS6" s="545"/>
      <c r="KNT6" s="545"/>
      <c r="KNU6" s="545"/>
      <c r="KNV6" s="545"/>
      <c r="KNW6" s="545"/>
      <c r="KNX6" s="545"/>
      <c r="KNY6" s="545"/>
      <c r="KNZ6" s="545"/>
      <c r="KOA6" s="545"/>
      <c r="KOB6" s="545"/>
      <c r="KOC6" s="545"/>
      <c r="KOD6" s="545"/>
      <c r="KOE6" s="545"/>
      <c r="KOF6" s="545"/>
      <c r="KOG6" s="545"/>
      <c r="KOH6" s="545"/>
      <c r="KOI6" s="545"/>
      <c r="KOJ6" s="545"/>
      <c r="KOK6" s="545"/>
      <c r="KOL6" s="545"/>
      <c r="KOM6" s="545"/>
      <c r="KON6" s="545"/>
      <c r="KOO6" s="545"/>
      <c r="KOP6" s="545"/>
      <c r="KOQ6" s="545"/>
      <c r="KOR6" s="545"/>
      <c r="KOS6" s="545"/>
      <c r="KOT6" s="545"/>
      <c r="KOU6" s="545"/>
      <c r="KOV6" s="545"/>
      <c r="KOW6" s="545"/>
      <c r="KOX6" s="545"/>
      <c r="KOY6" s="545"/>
      <c r="KOZ6" s="545"/>
      <c r="KPA6" s="545"/>
      <c r="KPB6" s="545"/>
      <c r="KPC6" s="545"/>
      <c r="KPD6" s="545"/>
      <c r="KPE6" s="545"/>
      <c r="KPF6" s="545"/>
      <c r="KPG6" s="545"/>
      <c r="KPH6" s="545"/>
      <c r="KPI6" s="545"/>
      <c r="KPJ6" s="545"/>
      <c r="KPK6" s="545"/>
      <c r="KPL6" s="545"/>
      <c r="KPM6" s="545"/>
      <c r="KPN6" s="545"/>
      <c r="KPO6" s="545"/>
      <c r="KPP6" s="545"/>
      <c r="KPQ6" s="545"/>
      <c r="KPR6" s="545"/>
      <c r="KPS6" s="545"/>
      <c r="KPT6" s="545"/>
      <c r="KPU6" s="545"/>
      <c r="KPV6" s="545"/>
      <c r="KPW6" s="545"/>
      <c r="KPX6" s="545"/>
      <c r="KPY6" s="545"/>
      <c r="KPZ6" s="545"/>
      <c r="KQA6" s="545"/>
      <c r="KQB6" s="545"/>
      <c r="KQC6" s="545"/>
      <c r="KQD6" s="545"/>
      <c r="KQE6" s="545"/>
      <c r="KQF6" s="545"/>
      <c r="KQG6" s="545"/>
      <c r="KQH6" s="545"/>
      <c r="KQI6" s="545"/>
      <c r="KQJ6" s="545"/>
      <c r="KQK6" s="545"/>
      <c r="KQL6" s="545"/>
      <c r="KQM6" s="545"/>
      <c r="KQN6" s="545"/>
      <c r="KQO6" s="545"/>
      <c r="KQP6" s="545"/>
      <c r="KQQ6" s="545"/>
      <c r="KQR6" s="545"/>
      <c r="KQS6" s="545"/>
      <c r="KQT6" s="545"/>
      <c r="KQU6" s="545"/>
      <c r="KQV6" s="545"/>
      <c r="KQW6" s="545"/>
      <c r="KQX6" s="545"/>
      <c r="KQY6" s="545"/>
      <c r="KQZ6" s="545"/>
      <c r="KRA6" s="545"/>
      <c r="KRB6" s="545"/>
      <c r="KRC6" s="545"/>
      <c r="KRD6" s="545"/>
      <c r="KRE6" s="545"/>
      <c r="KRF6" s="545"/>
      <c r="KRG6" s="545"/>
      <c r="KRH6" s="545"/>
      <c r="KRI6" s="545"/>
      <c r="KRJ6" s="545"/>
      <c r="KRK6" s="545"/>
      <c r="KRL6" s="545"/>
      <c r="KRM6" s="545"/>
      <c r="KRN6" s="545"/>
      <c r="KRO6" s="545"/>
      <c r="KRP6" s="545"/>
      <c r="KRQ6" s="545"/>
      <c r="KRR6" s="545"/>
      <c r="KRS6" s="545"/>
      <c r="KRT6" s="545"/>
      <c r="KRU6" s="545"/>
      <c r="KRV6" s="545"/>
      <c r="KRW6" s="545"/>
      <c r="KRX6" s="545"/>
      <c r="KRY6" s="545"/>
      <c r="KRZ6" s="545"/>
      <c r="KSA6" s="545"/>
      <c r="KSB6" s="545"/>
      <c r="KSC6" s="545"/>
      <c r="KSD6" s="545"/>
      <c r="KSE6" s="545"/>
      <c r="KSF6" s="545"/>
      <c r="KSG6" s="545"/>
      <c r="KSH6" s="545"/>
      <c r="KSI6" s="545"/>
      <c r="KSJ6" s="545"/>
      <c r="KSK6" s="545"/>
      <c r="KSL6" s="545"/>
      <c r="KSM6" s="545"/>
      <c r="KSN6" s="545"/>
      <c r="KSO6" s="545"/>
      <c r="KSP6" s="545"/>
      <c r="KSQ6" s="545"/>
      <c r="KSR6" s="545"/>
      <c r="KSS6" s="545"/>
      <c r="KST6" s="545"/>
      <c r="KSU6" s="545"/>
      <c r="KSV6" s="545"/>
      <c r="KSW6" s="545"/>
      <c r="KSX6" s="545"/>
      <c r="KSY6" s="545"/>
      <c r="KSZ6" s="545"/>
      <c r="KTA6" s="545"/>
      <c r="KTB6" s="545"/>
      <c r="KTC6" s="545"/>
      <c r="KTD6" s="545"/>
      <c r="KTE6" s="545"/>
      <c r="KTF6" s="545"/>
      <c r="KTG6" s="545"/>
      <c r="KTH6" s="545"/>
      <c r="KTI6" s="545"/>
      <c r="KTJ6" s="545"/>
      <c r="KTK6" s="545"/>
      <c r="KTL6" s="545"/>
      <c r="KTM6" s="545"/>
      <c r="KTN6" s="545"/>
      <c r="KTO6" s="545"/>
      <c r="KTP6" s="545"/>
      <c r="KTQ6" s="545"/>
      <c r="KTR6" s="545"/>
      <c r="KTS6" s="545"/>
      <c r="KTT6" s="545"/>
      <c r="KTU6" s="545"/>
      <c r="KTV6" s="545"/>
      <c r="KTW6" s="545"/>
      <c r="KTX6" s="545"/>
      <c r="KTY6" s="545"/>
      <c r="KTZ6" s="545"/>
      <c r="KUA6" s="545"/>
      <c r="KUB6" s="545"/>
      <c r="KUC6" s="545"/>
      <c r="KUD6" s="545"/>
      <c r="KUE6" s="545"/>
      <c r="KUF6" s="545"/>
      <c r="KUG6" s="545"/>
      <c r="KUH6" s="545"/>
      <c r="KUI6" s="545"/>
      <c r="KUJ6" s="545"/>
      <c r="KUK6" s="545"/>
      <c r="KUL6" s="545"/>
      <c r="KUM6" s="545"/>
      <c r="KUN6" s="545"/>
      <c r="KUO6" s="545"/>
      <c r="KUP6" s="545"/>
      <c r="KUQ6" s="545"/>
      <c r="KUR6" s="545"/>
      <c r="KUS6" s="545"/>
      <c r="KUT6" s="545"/>
      <c r="KUU6" s="545"/>
      <c r="KUV6" s="545"/>
      <c r="KUW6" s="545"/>
      <c r="KUX6" s="545"/>
      <c r="KUY6" s="545"/>
      <c r="KUZ6" s="545"/>
      <c r="KVA6" s="545"/>
      <c r="KVB6" s="545"/>
      <c r="KVC6" s="545"/>
      <c r="KVD6" s="545"/>
      <c r="KVE6" s="545"/>
      <c r="KVF6" s="545"/>
      <c r="KVG6" s="545"/>
      <c r="KVH6" s="545"/>
      <c r="KVI6" s="545"/>
      <c r="KVJ6" s="545"/>
      <c r="KVK6" s="545"/>
      <c r="KVL6" s="545"/>
      <c r="KVM6" s="545"/>
      <c r="KVN6" s="545"/>
      <c r="KVO6" s="545"/>
      <c r="KVP6" s="545"/>
      <c r="KVQ6" s="545"/>
      <c r="KVR6" s="545"/>
      <c r="KVS6" s="545"/>
      <c r="KVT6" s="545"/>
      <c r="KVU6" s="545"/>
      <c r="KVV6" s="545"/>
      <c r="KVW6" s="545"/>
      <c r="KVX6" s="545"/>
      <c r="KVY6" s="545"/>
      <c r="KVZ6" s="545"/>
      <c r="KWA6" s="545"/>
      <c r="KWB6" s="545"/>
      <c r="KWC6" s="545"/>
      <c r="KWD6" s="545"/>
      <c r="KWE6" s="545"/>
      <c r="KWF6" s="545"/>
      <c r="KWG6" s="545"/>
      <c r="KWH6" s="545"/>
      <c r="KWI6" s="545"/>
      <c r="KWJ6" s="545"/>
      <c r="KWK6" s="545"/>
      <c r="KWL6" s="545"/>
      <c r="KWM6" s="545"/>
      <c r="KWN6" s="545"/>
      <c r="KWO6" s="545"/>
      <c r="KWP6" s="545"/>
      <c r="KWQ6" s="545"/>
      <c r="KWR6" s="545"/>
      <c r="KWS6" s="545"/>
      <c r="KWT6" s="545"/>
      <c r="KWU6" s="545"/>
      <c r="KWV6" s="545"/>
      <c r="KWW6" s="545"/>
      <c r="KWX6" s="545"/>
      <c r="KWY6" s="545"/>
      <c r="KWZ6" s="545"/>
      <c r="KXA6" s="545"/>
      <c r="KXB6" s="545"/>
      <c r="KXC6" s="545"/>
      <c r="KXD6" s="545"/>
      <c r="KXE6" s="545"/>
      <c r="KXF6" s="545"/>
      <c r="KXG6" s="545"/>
      <c r="KXH6" s="545"/>
      <c r="KXI6" s="545"/>
      <c r="KXJ6" s="545"/>
      <c r="KXK6" s="545"/>
      <c r="KXL6" s="545"/>
      <c r="KXM6" s="545"/>
      <c r="KXN6" s="545"/>
      <c r="KXO6" s="545"/>
      <c r="KXP6" s="545"/>
      <c r="KXQ6" s="545"/>
      <c r="KXR6" s="545"/>
      <c r="KXS6" s="545"/>
      <c r="KXT6" s="545"/>
      <c r="KXU6" s="545"/>
      <c r="KXV6" s="545"/>
      <c r="KXW6" s="545"/>
      <c r="KXX6" s="545"/>
      <c r="KXY6" s="545"/>
      <c r="KXZ6" s="545"/>
      <c r="KYA6" s="545"/>
      <c r="KYB6" s="545"/>
      <c r="KYC6" s="545"/>
      <c r="KYD6" s="545"/>
      <c r="KYE6" s="545"/>
      <c r="KYF6" s="545"/>
      <c r="KYG6" s="545"/>
      <c r="KYH6" s="545"/>
      <c r="KYI6" s="545"/>
      <c r="KYJ6" s="545"/>
      <c r="KYK6" s="545"/>
      <c r="KYL6" s="545"/>
      <c r="KYM6" s="545"/>
      <c r="KYN6" s="545"/>
      <c r="KYO6" s="545"/>
      <c r="KYP6" s="545"/>
      <c r="KYQ6" s="545"/>
      <c r="KYR6" s="545"/>
      <c r="KYS6" s="545"/>
      <c r="KYT6" s="545"/>
      <c r="KYU6" s="545"/>
      <c r="KYV6" s="545"/>
      <c r="KYW6" s="545"/>
      <c r="KYX6" s="545"/>
      <c r="KYY6" s="545"/>
      <c r="KYZ6" s="545"/>
      <c r="KZA6" s="545"/>
      <c r="KZB6" s="545"/>
      <c r="KZC6" s="545"/>
      <c r="KZD6" s="545"/>
      <c r="KZE6" s="545"/>
      <c r="KZF6" s="545"/>
      <c r="KZG6" s="545"/>
      <c r="KZH6" s="545"/>
      <c r="KZI6" s="545"/>
      <c r="KZJ6" s="545"/>
      <c r="KZK6" s="545"/>
      <c r="KZL6" s="545"/>
      <c r="KZM6" s="545"/>
      <c r="KZN6" s="545"/>
      <c r="KZO6" s="545"/>
      <c r="KZP6" s="545"/>
      <c r="KZQ6" s="545"/>
      <c r="KZR6" s="545"/>
      <c r="KZS6" s="545"/>
      <c r="KZT6" s="545"/>
      <c r="KZU6" s="545"/>
      <c r="KZV6" s="545"/>
      <c r="KZW6" s="545"/>
      <c r="KZX6" s="545"/>
      <c r="KZY6" s="545"/>
      <c r="KZZ6" s="545"/>
      <c r="LAA6" s="545"/>
      <c r="LAB6" s="545"/>
      <c r="LAC6" s="545"/>
      <c r="LAD6" s="545"/>
      <c r="LAE6" s="545"/>
      <c r="LAF6" s="545"/>
      <c r="LAG6" s="545"/>
      <c r="LAH6" s="545"/>
      <c r="LAI6" s="545"/>
      <c r="LAJ6" s="545"/>
      <c r="LAK6" s="545"/>
      <c r="LAL6" s="545"/>
      <c r="LAM6" s="545"/>
      <c r="LAN6" s="545"/>
      <c r="LAO6" s="545"/>
      <c r="LAP6" s="545"/>
      <c r="LAQ6" s="545"/>
      <c r="LAR6" s="545"/>
      <c r="LAS6" s="545"/>
      <c r="LAT6" s="545"/>
      <c r="LAU6" s="545"/>
      <c r="LAV6" s="545"/>
      <c r="LAW6" s="545"/>
      <c r="LAX6" s="545"/>
      <c r="LAY6" s="545"/>
      <c r="LAZ6" s="545"/>
      <c r="LBA6" s="545"/>
      <c r="LBB6" s="545"/>
      <c r="LBC6" s="545"/>
      <c r="LBD6" s="545"/>
      <c r="LBE6" s="545"/>
      <c r="LBF6" s="545"/>
      <c r="LBG6" s="545"/>
      <c r="LBH6" s="545"/>
      <c r="LBI6" s="545"/>
      <c r="LBJ6" s="545"/>
      <c r="LBK6" s="545"/>
      <c r="LBL6" s="545"/>
      <c r="LBM6" s="545"/>
      <c r="LBN6" s="545"/>
      <c r="LBO6" s="545"/>
      <c r="LBP6" s="545"/>
      <c r="LBQ6" s="545"/>
      <c r="LBR6" s="545"/>
      <c r="LBS6" s="545"/>
      <c r="LBT6" s="545"/>
      <c r="LBU6" s="545"/>
      <c r="LBV6" s="545"/>
      <c r="LBW6" s="545"/>
      <c r="LBX6" s="545"/>
      <c r="LBY6" s="545"/>
      <c r="LBZ6" s="545"/>
      <c r="LCA6" s="545"/>
      <c r="LCB6" s="545"/>
      <c r="LCC6" s="545"/>
      <c r="LCD6" s="545"/>
      <c r="LCE6" s="545"/>
      <c r="LCF6" s="545"/>
      <c r="LCG6" s="545"/>
      <c r="LCH6" s="545"/>
      <c r="LCI6" s="545"/>
      <c r="LCJ6" s="545"/>
      <c r="LCK6" s="545"/>
      <c r="LCL6" s="545"/>
      <c r="LCM6" s="545"/>
      <c r="LCN6" s="545"/>
      <c r="LCO6" s="545"/>
      <c r="LCP6" s="545"/>
      <c r="LCQ6" s="545"/>
      <c r="LCR6" s="545"/>
      <c r="LCS6" s="545"/>
      <c r="LCT6" s="545"/>
      <c r="LCU6" s="545"/>
      <c r="LCV6" s="545"/>
      <c r="LCW6" s="545"/>
      <c r="LCX6" s="545"/>
      <c r="LCY6" s="545"/>
      <c r="LCZ6" s="545"/>
      <c r="LDA6" s="545"/>
      <c r="LDB6" s="545"/>
      <c r="LDC6" s="545"/>
      <c r="LDD6" s="545"/>
      <c r="LDE6" s="545"/>
      <c r="LDF6" s="545"/>
      <c r="LDG6" s="545"/>
      <c r="LDH6" s="545"/>
      <c r="LDI6" s="545"/>
      <c r="LDJ6" s="545"/>
      <c r="LDK6" s="545"/>
      <c r="LDL6" s="545"/>
      <c r="LDM6" s="545"/>
      <c r="LDN6" s="545"/>
      <c r="LDO6" s="545"/>
      <c r="LDP6" s="545"/>
      <c r="LDQ6" s="545"/>
      <c r="LDR6" s="545"/>
      <c r="LDS6" s="545"/>
      <c r="LDT6" s="545"/>
      <c r="LDU6" s="545"/>
      <c r="LDV6" s="545"/>
      <c r="LDW6" s="545"/>
      <c r="LDX6" s="545"/>
      <c r="LDY6" s="545"/>
      <c r="LDZ6" s="545"/>
      <c r="LEA6" s="545"/>
      <c r="LEB6" s="545"/>
      <c r="LEC6" s="545"/>
      <c r="LED6" s="545"/>
      <c r="LEE6" s="545"/>
      <c r="LEF6" s="545"/>
      <c r="LEG6" s="545"/>
      <c r="LEH6" s="545"/>
      <c r="LEI6" s="545"/>
      <c r="LEJ6" s="545"/>
      <c r="LEK6" s="545"/>
      <c r="LEL6" s="545"/>
      <c r="LEM6" s="545"/>
      <c r="LEN6" s="545"/>
      <c r="LEO6" s="545"/>
      <c r="LEP6" s="545"/>
      <c r="LEQ6" s="545"/>
      <c r="LER6" s="545"/>
      <c r="LES6" s="545"/>
      <c r="LET6" s="545"/>
      <c r="LEU6" s="545"/>
      <c r="LEV6" s="545"/>
      <c r="LEW6" s="545"/>
      <c r="LEX6" s="545"/>
      <c r="LEY6" s="545"/>
      <c r="LEZ6" s="545"/>
      <c r="LFA6" s="545"/>
      <c r="LFB6" s="545"/>
      <c r="LFC6" s="545"/>
      <c r="LFD6" s="545"/>
      <c r="LFE6" s="545"/>
      <c r="LFF6" s="545"/>
      <c r="LFG6" s="545"/>
      <c r="LFH6" s="545"/>
      <c r="LFI6" s="545"/>
      <c r="LFJ6" s="545"/>
      <c r="LFK6" s="545"/>
      <c r="LFL6" s="545"/>
      <c r="LFM6" s="545"/>
      <c r="LFN6" s="545"/>
      <c r="LFO6" s="545"/>
      <c r="LFP6" s="545"/>
      <c r="LFQ6" s="545"/>
      <c r="LFR6" s="545"/>
      <c r="LFS6" s="545"/>
      <c r="LFT6" s="545"/>
      <c r="LFU6" s="545"/>
      <c r="LFV6" s="545"/>
      <c r="LFW6" s="545"/>
      <c r="LFX6" s="545"/>
      <c r="LFY6" s="545"/>
      <c r="LFZ6" s="545"/>
      <c r="LGA6" s="545"/>
      <c r="LGB6" s="545"/>
      <c r="LGC6" s="545"/>
      <c r="LGD6" s="545"/>
      <c r="LGE6" s="545"/>
      <c r="LGF6" s="545"/>
      <c r="LGG6" s="545"/>
      <c r="LGH6" s="545"/>
      <c r="LGI6" s="545"/>
      <c r="LGJ6" s="545"/>
      <c r="LGK6" s="545"/>
      <c r="LGL6" s="545"/>
      <c r="LGM6" s="545"/>
      <c r="LGN6" s="545"/>
      <c r="LGO6" s="545"/>
      <c r="LGP6" s="545"/>
      <c r="LGQ6" s="545"/>
      <c r="LGR6" s="545"/>
      <c r="LGS6" s="545"/>
      <c r="LGT6" s="545"/>
      <c r="LGU6" s="545"/>
      <c r="LGV6" s="545"/>
      <c r="LGW6" s="545"/>
      <c r="LGX6" s="545"/>
      <c r="LGY6" s="545"/>
      <c r="LGZ6" s="545"/>
      <c r="LHA6" s="545"/>
      <c r="LHB6" s="545"/>
      <c r="LHC6" s="545"/>
      <c r="LHD6" s="545"/>
      <c r="LHE6" s="545"/>
      <c r="LHF6" s="545"/>
      <c r="LHG6" s="545"/>
      <c r="LHH6" s="545"/>
      <c r="LHI6" s="545"/>
      <c r="LHJ6" s="545"/>
      <c r="LHK6" s="545"/>
      <c r="LHL6" s="545"/>
      <c r="LHM6" s="545"/>
      <c r="LHN6" s="545"/>
      <c r="LHO6" s="545"/>
      <c r="LHP6" s="545"/>
      <c r="LHQ6" s="545"/>
      <c r="LHR6" s="545"/>
      <c r="LHS6" s="545"/>
      <c r="LHT6" s="545"/>
      <c r="LHU6" s="545"/>
      <c r="LHV6" s="545"/>
      <c r="LHW6" s="545"/>
      <c r="LHX6" s="545"/>
      <c r="LHY6" s="545"/>
      <c r="LHZ6" s="545"/>
      <c r="LIA6" s="545"/>
      <c r="LIB6" s="545"/>
      <c r="LIC6" s="545"/>
      <c r="LID6" s="545"/>
      <c r="LIE6" s="545"/>
      <c r="LIF6" s="545"/>
      <c r="LIG6" s="545"/>
      <c r="LIH6" s="545"/>
      <c r="LII6" s="545"/>
      <c r="LIJ6" s="545"/>
      <c r="LIK6" s="545"/>
      <c r="LIL6" s="545"/>
      <c r="LIM6" s="545"/>
      <c r="LIN6" s="545"/>
      <c r="LIO6" s="545"/>
      <c r="LIP6" s="545"/>
      <c r="LIQ6" s="545"/>
      <c r="LIR6" s="545"/>
      <c r="LIS6" s="545"/>
      <c r="LIT6" s="545"/>
      <c r="LIU6" s="545"/>
      <c r="LIV6" s="545"/>
      <c r="LIW6" s="545"/>
      <c r="LIX6" s="545"/>
      <c r="LIY6" s="545"/>
      <c r="LIZ6" s="545"/>
      <c r="LJA6" s="545"/>
      <c r="LJB6" s="545"/>
      <c r="LJC6" s="545"/>
      <c r="LJD6" s="545"/>
      <c r="LJE6" s="545"/>
      <c r="LJF6" s="545"/>
      <c r="LJG6" s="545"/>
      <c r="LJH6" s="545"/>
      <c r="LJI6" s="545"/>
      <c r="LJJ6" s="545"/>
      <c r="LJK6" s="545"/>
      <c r="LJL6" s="545"/>
      <c r="LJM6" s="545"/>
      <c r="LJN6" s="545"/>
      <c r="LJO6" s="545"/>
      <c r="LJP6" s="545"/>
      <c r="LJQ6" s="545"/>
      <c r="LJR6" s="545"/>
      <c r="LJS6" s="545"/>
      <c r="LJT6" s="545"/>
      <c r="LJU6" s="545"/>
      <c r="LJV6" s="545"/>
      <c r="LJW6" s="545"/>
      <c r="LJX6" s="545"/>
      <c r="LJY6" s="545"/>
      <c r="LJZ6" s="545"/>
      <c r="LKA6" s="545"/>
      <c r="LKB6" s="545"/>
      <c r="LKC6" s="545"/>
      <c r="LKD6" s="545"/>
      <c r="LKE6" s="545"/>
      <c r="LKF6" s="545"/>
      <c r="LKG6" s="545"/>
      <c r="LKH6" s="545"/>
      <c r="LKI6" s="545"/>
      <c r="LKJ6" s="545"/>
      <c r="LKK6" s="545"/>
      <c r="LKL6" s="545"/>
      <c r="LKM6" s="545"/>
      <c r="LKN6" s="545"/>
      <c r="LKO6" s="545"/>
      <c r="LKP6" s="545"/>
      <c r="LKQ6" s="545"/>
      <c r="LKR6" s="545"/>
      <c r="LKS6" s="545"/>
      <c r="LKT6" s="545"/>
      <c r="LKU6" s="545"/>
      <c r="LKV6" s="545"/>
      <c r="LKW6" s="545"/>
      <c r="LKX6" s="545"/>
      <c r="LKY6" s="545"/>
      <c r="LKZ6" s="545"/>
      <c r="LLA6" s="545"/>
      <c r="LLB6" s="545"/>
      <c r="LLC6" s="545"/>
      <c r="LLD6" s="545"/>
      <c r="LLE6" s="545"/>
      <c r="LLF6" s="545"/>
      <c r="LLG6" s="545"/>
      <c r="LLH6" s="545"/>
      <c r="LLI6" s="545"/>
      <c r="LLJ6" s="545"/>
      <c r="LLK6" s="545"/>
      <c r="LLL6" s="545"/>
      <c r="LLM6" s="545"/>
      <c r="LLN6" s="545"/>
      <c r="LLO6" s="545"/>
      <c r="LLP6" s="545"/>
      <c r="LLQ6" s="545"/>
      <c r="LLR6" s="545"/>
      <c r="LLS6" s="545"/>
      <c r="LLT6" s="545"/>
      <c r="LLU6" s="545"/>
      <c r="LLV6" s="545"/>
      <c r="LLW6" s="545"/>
      <c r="LLX6" s="545"/>
      <c r="LLY6" s="545"/>
      <c r="LLZ6" s="545"/>
      <c r="LMA6" s="545"/>
      <c r="LMB6" s="545"/>
      <c r="LMC6" s="545"/>
      <c r="LMD6" s="545"/>
      <c r="LME6" s="545"/>
      <c r="LMF6" s="545"/>
      <c r="LMG6" s="545"/>
      <c r="LMH6" s="545"/>
      <c r="LMI6" s="545"/>
      <c r="LMJ6" s="545"/>
      <c r="LMK6" s="545"/>
      <c r="LML6" s="545"/>
      <c r="LMM6" s="545"/>
      <c r="LMN6" s="545"/>
      <c r="LMO6" s="545"/>
      <c r="LMP6" s="545"/>
      <c r="LMQ6" s="545"/>
      <c r="LMR6" s="545"/>
      <c r="LMS6" s="545"/>
      <c r="LMT6" s="545"/>
      <c r="LMU6" s="545"/>
      <c r="LMV6" s="545"/>
      <c r="LMW6" s="545"/>
      <c r="LMX6" s="545"/>
      <c r="LMY6" s="545"/>
      <c r="LMZ6" s="545"/>
      <c r="LNA6" s="545"/>
      <c r="LNB6" s="545"/>
      <c r="LNC6" s="545"/>
      <c r="LND6" s="545"/>
      <c r="LNE6" s="545"/>
      <c r="LNF6" s="545"/>
      <c r="LNG6" s="545"/>
      <c r="LNH6" s="545"/>
      <c r="LNI6" s="545"/>
      <c r="LNJ6" s="545"/>
      <c r="LNK6" s="545"/>
      <c r="LNL6" s="545"/>
      <c r="LNM6" s="545"/>
      <c r="LNN6" s="545"/>
      <c r="LNO6" s="545"/>
      <c r="LNP6" s="545"/>
      <c r="LNQ6" s="545"/>
      <c r="LNR6" s="545"/>
      <c r="LNS6" s="545"/>
      <c r="LNT6" s="545"/>
      <c r="LNU6" s="545"/>
      <c r="LNV6" s="545"/>
      <c r="LNW6" s="545"/>
      <c r="LNX6" s="545"/>
      <c r="LNY6" s="545"/>
      <c r="LNZ6" s="545"/>
      <c r="LOA6" s="545"/>
      <c r="LOB6" s="545"/>
      <c r="LOC6" s="545"/>
      <c r="LOD6" s="545"/>
      <c r="LOE6" s="545"/>
      <c r="LOF6" s="545"/>
      <c r="LOG6" s="545"/>
      <c r="LOH6" s="545"/>
      <c r="LOI6" s="545"/>
      <c r="LOJ6" s="545"/>
      <c r="LOK6" s="545"/>
      <c r="LOL6" s="545"/>
      <c r="LOM6" s="545"/>
      <c r="LON6" s="545"/>
      <c r="LOO6" s="545"/>
      <c r="LOP6" s="545"/>
      <c r="LOQ6" s="545"/>
      <c r="LOR6" s="545"/>
      <c r="LOS6" s="545"/>
      <c r="LOT6" s="545"/>
      <c r="LOU6" s="545"/>
      <c r="LOV6" s="545"/>
      <c r="LOW6" s="545"/>
      <c r="LOX6" s="545"/>
      <c r="LOY6" s="545"/>
      <c r="LOZ6" s="545"/>
      <c r="LPA6" s="545"/>
      <c r="LPB6" s="545"/>
      <c r="LPC6" s="545"/>
      <c r="LPD6" s="545"/>
      <c r="LPE6" s="545"/>
      <c r="LPF6" s="545"/>
      <c r="LPG6" s="545"/>
      <c r="LPH6" s="545"/>
      <c r="LPI6" s="545"/>
      <c r="LPJ6" s="545"/>
      <c r="LPK6" s="545"/>
      <c r="LPL6" s="545"/>
      <c r="LPM6" s="545"/>
      <c r="LPN6" s="545"/>
      <c r="LPO6" s="545"/>
      <c r="LPP6" s="545"/>
      <c r="LPQ6" s="545"/>
      <c r="LPR6" s="545"/>
      <c r="LPS6" s="545"/>
      <c r="LPT6" s="545"/>
      <c r="LPU6" s="545"/>
      <c r="LPV6" s="545"/>
      <c r="LPW6" s="545"/>
      <c r="LPX6" s="545"/>
      <c r="LPY6" s="545"/>
      <c r="LPZ6" s="545"/>
      <c r="LQA6" s="545"/>
      <c r="LQB6" s="545"/>
      <c r="LQC6" s="545"/>
      <c r="LQD6" s="545"/>
      <c r="LQE6" s="545"/>
      <c r="LQF6" s="545"/>
      <c r="LQG6" s="545"/>
      <c r="LQH6" s="545"/>
      <c r="LQI6" s="545"/>
      <c r="LQJ6" s="545"/>
      <c r="LQK6" s="545"/>
      <c r="LQL6" s="545"/>
      <c r="LQM6" s="545"/>
      <c r="LQN6" s="545"/>
      <c r="LQO6" s="545"/>
      <c r="LQP6" s="545"/>
      <c r="LQQ6" s="545"/>
      <c r="LQR6" s="545"/>
      <c r="LQS6" s="545"/>
      <c r="LQT6" s="545"/>
      <c r="LQU6" s="545"/>
      <c r="LQV6" s="545"/>
      <c r="LQW6" s="545"/>
      <c r="LQX6" s="545"/>
      <c r="LQY6" s="545"/>
      <c r="LQZ6" s="545"/>
      <c r="LRA6" s="545"/>
      <c r="LRB6" s="545"/>
      <c r="LRC6" s="545"/>
      <c r="LRD6" s="545"/>
      <c r="LRE6" s="545"/>
      <c r="LRF6" s="545"/>
      <c r="LRG6" s="545"/>
      <c r="LRH6" s="545"/>
      <c r="LRI6" s="545"/>
      <c r="LRJ6" s="545"/>
      <c r="LRK6" s="545"/>
      <c r="LRL6" s="545"/>
      <c r="LRM6" s="545"/>
      <c r="LRN6" s="545"/>
      <c r="LRO6" s="545"/>
      <c r="LRP6" s="545"/>
      <c r="LRQ6" s="545"/>
      <c r="LRR6" s="545"/>
      <c r="LRS6" s="545"/>
      <c r="LRT6" s="545"/>
      <c r="LRU6" s="545"/>
      <c r="LRV6" s="545"/>
      <c r="LRW6" s="545"/>
      <c r="LRX6" s="545"/>
      <c r="LRY6" s="545"/>
      <c r="LRZ6" s="545"/>
      <c r="LSA6" s="545"/>
      <c r="LSB6" s="545"/>
      <c r="LSC6" s="545"/>
      <c r="LSD6" s="545"/>
      <c r="LSE6" s="545"/>
      <c r="LSF6" s="545"/>
      <c r="LSG6" s="545"/>
      <c r="LSH6" s="545"/>
      <c r="LSI6" s="545"/>
      <c r="LSJ6" s="545"/>
      <c r="LSK6" s="545"/>
      <c r="LSL6" s="545"/>
      <c r="LSM6" s="545"/>
      <c r="LSN6" s="545"/>
      <c r="LSO6" s="545"/>
      <c r="LSP6" s="545"/>
      <c r="LSQ6" s="545"/>
      <c r="LSR6" s="545"/>
      <c r="LSS6" s="545"/>
      <c r="LST6" s="545"/>
      <c r="LSU6" s="545"/>
      <c r="LSV6" s="545"/>
      <c r="LSW6" s="545"/>
      <c r="LSX6" s="545"/>
      <c r="LSY6" s="545"/>
      <c r="LSZ6" s="545"/>
      <c r="LTA6" s="545"/>
      <c r="LTB6" s="545"/>
      <c r="LTC6" s="545"/>
      <c r="LTD6" s="545"/>
      <c r="LTE6" s="545"/>
      <c r="LTF6" s="545"/>
      <c r="LTG6" s="545"/>
      <c r="LTH6" s="545"/>
      <c r="LTI6" s="545"/>
      <c r="LTJ6" s="545"/>
      <c r="LTK6" s="545"/>
      <c r="LTL6" s="545"/>
      <c r="LTM6" s="545"/>
      <c r="LTN6" s="545"/>
      <c r="LTO6" s="545"/>
      <c r="LTP6" s="545"/>
      <c r="LTQ6" s="545"/>
      <c r="LTR6" s="545"/>
      <c r="LTS6" s="545"/>
      <c r="LTT6" s="545"/>
      <c r="LTU6" s="545"/>
      <c r="LTV6" s="545"/>
      <c r="LTW6" s="545"/>
      <c r="LTX6" s="545"/>
      <c r="LTY6" s="545"/>
      <c r="LTZ6" s="545"/>
      <c r="LUA6" s="545"/>
      <c r="LUB6" s="545"/>
      <c r="LUC6" s="545"/>
      <c r="LUD6" s="545"/>
      <c r="LUE6" s="545"/>
      <c r="LUF6" s="545"/>
      <c r="LUG6" s="545"/>
      <c r="LUH6" s="545"/>
      <c r="LUI6" s="545"/>
      <c r="LUJ6" s="545"/>
      <c r="LUK6" s="545"/>
      <c r="LUL6" s="545"/>
      <c r="LUM6" s="545"/>
      <c r="LUN6" s="545"/>
      <c r="LUO6" s="545"/>
      <c r="LUP6" s="545"/>
      <c r="LUQ6" s="545"/>
      <c r="LUR6" s="545"/>
      <c r="LUS6" s="545"/>
      <c r="LUT6" s="545"/>
      <c r="LUU6" s="545"/>
      <c r="LUV6" s="545"/>
      <c r="LUW6" s="545"/>
      <c r="LUX6" s="545"/>
      <c r="LUY6" s="545"/>
      <c r="LUZ6" s="545"/>
      <c r="LVA6" s="545"/>
      <c r="LVB6" s="545"/>
      <c r="LVC6" s="545"/>
      <c r="LVD6" s="545"/>
      <c r="LVE6" s="545"/>
      <c r="LVF6" s="545"/>
      <c r="LVG6" s="545"/>
      <c r="LVH6" s="545"/>
      <c r="LVI6" s="545"/>
      <c r="LVJ6" s="545"/>
      <c r="LVK6" s="545"/>
      <c r="LVL6" s="545"/>
      <c r="LVM6" s="545"/>
      <c r="LVN6" s="545"/>
      <c r="LVO6" s="545"/>
      <c r="LVP6" s="545"/>
      <c r="LVQ6" s="545"/>
      <c r="LVR6" s="545"/>
      <c r="LVS6" s="545"/>
      <c r="LVT6" s="545"/>
      <c r="LVU6" s="545"/>
      <c r="LVV6" s="545"/>
      <c r="LVW6" s="545"/>
      <c r="LVX6" s="545"/>
      <c r="LVY6" s="545"/>
      <c r="LVZ6" s="545"/>
      <c r="LWA6" s="545"/>
      <c r="LWB6" s="545"/>
      <c r="LWC6" s="545"/>
      <c r="LWD6" s="545"/>
      <c r="LWE6" s="545"/>
      <c r="LWF6" s="545"/>
      <c r="LWG6" s="545"/>
      <c r="LWH6" s="545"/>
      <c r="LWI6" s="545"/>
      <c r="LWJ6" s="545"/>
      <c r="LWK6" s="545"/>
      <c r="LWL6" s="545"/>
      <c r="LWM6" s="545"/>
      <c r="LWN6" s="545"/>
      <c r="LWO6" s="545"/>
      <c r="LWP6" s="545"/>
      <c r="LWQ6" s="545"/>
      <c r="LWR6" s="545"/>
      <c r="LWS6" s="545"/>
      <c r="LWT6" s="545"/>
      <c r="LWU6" s="545"/>
      <c r="LWV6" s="545"/>
      <c r="LWW6" s="545"/>
      <c r="LWX6" s="545"/>
      <c r="LWY6" s="545"/>
      <c r="LWZ6" s="545"/>
      <c r="LXA6" s="545"/>
      <c r="LXB6" s="545"/>
      <c r="LXC6" s="545"/>
      <c r="LXD6" s="545"/>
      <c r="LXE6" s="545"/>
      <c r="LXF6" s="545"/>
      <c r="LXG6" s="545"/>
      <c r="LXH6" s="545"/>
      <c r="LXI6" s="545"/>
      <c r="LXJ6" s="545"/>
      <c r="LXK6" s="545"/>
      <c r="LXL6" s="545"/>
      <c r="LXM6" s="545"/>
      <c r="LXN6" s="545"/>
      <c r="LXO6" s="545"/>
      <c r="LXP6" s="545"/>
      <c r="LXQ6" s="545"/>
      <c r="LXR6" s="545"/>
      <c r="LXS6" s="545"/>
      <c r="LXT6" s="545"/>
      <c r="LXU6" s="545"/>
      <c r="LXV6" s="545"/>
      <c r="LXW6" s="545"/>
      <c r="LXX6" s="545"/>
      <c r="LXY6" s="545"/>
      <c r="LXZ6" s="545"/>
      <c r="LYA6" s="545"/>
      <c r="LYB6" s="545"/>
      <c r="LYC6" s="545"/>
      <c r="LYD6" s="545"/>
      <c r="LYE6" s="545"/>
      <c r="LYF6" s="545"/>
      <c r="LYG6" s="545"/>
      <c r="LYH6" s="545"/>
      <c r="LYI6" s="545"/>
      <c r="LYJ6" s="545"/>
      <c r="LYK6" s="545"/>
      <c r="LYL6" s="545"/>
      <c r="LYM6" s="545"/>
      <c r="LYN6" s="545"/>
      <c r="LYO6" s="545"/>
      <c r="LYP6" s="545"/>
      <c r="LYQ6" s="545"/>
      <c r="LYR6" s="545"/>
      <c r="LYS6" s="545"/>
      <c r="LYT6" s="545"/>
      <c r="LYU6" s="545"/>
      <c r="LYV6" s="545"/>
      <c r="LYW6" s="545"/>
      <c r="LYX6" s="545"/>
      <c r="LYY6" s="545"/>
      <c r="LYZ6" s="545"/>
      <c r="LZA6" s="545"/>
      <c r="LZB6" s="545"/>
      <c r="LZC6" s="545"/>
      <c r="LZD6" s="545"/>
      <c r="LZE6" s="545"/>
      <c r="LZF6" s="545"/>
      <c r="LZG6" s="545"/>
      <c r="LZH6" s="545"/>
      <c r="LZI6" s="545"/>
      <c r="LZJ6" s="545"/>
      <c r="LZK6" s="545"/>
      <c r="LZL6" s="545"/>
      <c r="LZM6" s="545"/>
      <c r="LZN6" s="545"/>
      <c r="LZO6" s="545"/>
      <c r="LZP6" s="545"/>
      <c r="LZQ6" s="545"/>
      <c r="LZR6" s="545"/>
      <c r="LZS6" s="545"/>
      <c r="LZT6" s="545"/>
      <c r="LZU6" s="545"/>
      <c r="LZV6" s="545"/>
      <c r="LZW6" s="545"/>
      <c r="LZX6" s="545"/>
      <c r="LZY6" s="545"/>
      <c r="LZZ6" s="545"/>
      <c r="MAA6" s="545"/>
      <c r="MAB6" s="545"/>
      <c r="MAC6" s="545"/>
      <c r="MAD6" s="545"/>
      <c r="MAE6" s="545"/>
      <c r="MAF6" s="545"/>
      <c r="MAG6" s="545"/>
      <c r="MAH6" s="545"/>
      <c r="MAI6" s="545"/>
      <c r="MAJ6" s="545"/>
      <c r="MAK6" s="545"/>
      <c r="MAL6" s="545"/>
      <c r="MAM6" s="545"/>
      <c r="MAN6" s="545"/>
      <c r="MAO6" s="545"/>
      <c r="MAP6" s="545"/>
      <c r="MAQ6" s="545"/>
      <c r="MAR6" s="545"/>
      <c r="MAS6" s="545"/>
      <c r="MAT6" s="545"/>
      <c r="MAU6" s="545"/>
      <c r="MAV6" s="545"/>
      <c r="MAW6" s="545"/>
      <c r="MAX6" s="545"/>
      <c r="MAY6" s="545"/>
      <c r="MAZ6" s="545"/>
      <c r="MBA6" s="545"/>
      <c r="MBB6" s="545"/>
      <c r="MBC6" s="545"/>
      <c r="MBD6" s="545"/>
      <c r="MBE6" s="545"/>
      <c r="MBF6" s="545"/>
      <c r="MBG6" s="545"/>
      <c r="MBH6" s="545"/>
      <c r="MBI6" s="545"/>
      <c r="MBJ6" s="545"/>
      <c r="MBK6" s="545"/>
      <c r="MBL6" s="545"/>
      <c r="MBM6" s="545"/>
      <c r="MBN6" s="545"/>
      <c r="MBO6" s="545"/>
      <c r="MBP6" s="545"/>
      <c r="MBQ6" s="545"/>
      <c r="MBR6" s="545"/>
      <c r="MBS6" s="545"/>
      <c r="MBT6" s="545"/>
      <c r="MBU6" s="545"/>
      <c r="MBV6" s="545"/>
      <c r="MBW6" s="545"/>
      <c r="MBX6" s="545"/>
      <c r="MBY6" s="545"/>
      <c r="MBZ6" s="545"/>
      <c r="MCA6" s="545"/>
      <c r="MCB6" s="545"/>
      <c r="MCC6" s="545"/>
      <c r="MCD6" s="545"/>
      <c r="MCE6" s="545"/>
      <c r="MCF6" s="545"/>
      <c r="MCG6" s="545"/>
      <c r="MCH6" s="545"/>
      <c r="MCI6" s="545"/>
      <c r="MCJ6" s="545"/>
      <c r="MCK6" s="545"/>
      <c r="MCL6" s="545"/>
      <c r="MCM6" s="545"/>
      <c r="MCN6" s="545"/>
      <c r="MCO6" s="545"/>
      <c r="MCP6" s="545"/>
      <c r="MCQ6" s="545"/>
      <c r="MCR6" s="545"/>
      <c r="MCS6" s="545"/>
      <c r="MCT6" s="545"/>
      <c r="MCU6" s="545"/>
      <c r="MCV6" s="545"/>
      <c r="MCW6" s="545"/>
      <c r="MCX6" s="545"/>
      <c r="MCY6" s="545"/>
      <c r="MCZ6" s="545"/>
      <c r="MDA6" s="545"/>
      <c r="MDB6" s="545"/>
      <c r="MDC6" s="545"/>
      <c r="MDD6" s="545"/>
      <c r="MDE6" s="545"/>
      <c r="MDF6" s="545"/>
      <c r="MDG6" s="545"/>
      <c r="MDH6" s="545"/>
      <c r="MDI6" s="545"/>
      <c r="MDJ6" s="545"/>
      <c r="MDK6" s="545"/>
      <c r="MDL6" s="545"/>
      <c r="MDM6" s="545"/>
      <c r="MDN6" s="545"/>
      <c r="MDO6" s="545"/>
      <c r="MDP6" s="545"/>
      <c r="MDQ6" s="545"/>
      <c r="MDR6" s="545"/>
      <c r="MDS6" s="545"/>
      <c r="MDT6" s="545"/>
      <c r="MDU6" s="545"/>
      <c r="MDV6" s="545"/>
      <c r="MDW6" s="545"/>
      <c r="MDX6" s="545"/>
      <c r="MDY6" s="545"/>
      <c r="MDZ6" s="545"/>
      <c r="MEA6" s="545"/>
      <c r="MEB6" s="545"/>
      <c r="MEC6" s="545"/>
      <c r="MED6" s="545"/>
      <c r="MEE6" s="545"/>
      <c r="MEF6" s="545"/>
      <c r="MEG6" s="545"/>
      <c r="MEH6" s="545"/>
      <c r="MEI6" s="545"/>
      <c r="MEJ6" s="545"/>
      <c r="MEK6" s="545"/>
      <c r="MEL6" s="545"/>
      <c r="MEM6" s="545"/>
      <c r="MEN6" s="545"/>
      <c r="MEO6" s="545"/>
      <c r="MEP6" s="545"/>
      <c r="MEQ6" s="545"/>
      <c r="MER6" s="545"/>
      <c r="MES6" s="545"/>
      <c r="MET6" s="545"/>
      <c r="MEU6" s="545"/>
      <c r="MEV6" s="545"/>
      <c r="MEW6" s="545"/>
      <c r="MEX6" s="545"/>
      <c r="MEY6" s="545"/>
      <c r="MEZ6" s="545"/>
      <c r="MFA6" s="545"/>
      <c r="MFB6" s="545"/>
      <c r="MFC6" s="545"/>
      <c r="MFD6" s="545"/>
      <c r="MFE6" s="545"/>
      <c r="MFF6" s="545"/>
      <c r="MFG6" s="545"/>
      <c r="MFH6" s="545"/>
      <c r="MFI6" s="545"/>
      <c r="MFJ6" s="545"/>
      <c r="MFK6" s="545"/>
      <c r="MFL6" s="545"/>
      <c r="MFM6" s="545"/>
      <c r="MFN6" s="545"/>
      <c r="MFO6" s="545"/>
      <c r="MFP6" s="545"/>
      <c r="MFQ6" s="545"/>
      <c r="MFR6" s="545"/>
      <c r="MFS6" s="545"/>
      <c r="MFT6" s="545"/>
      <c r="MFU6" s="545"/>
      <c r="MFV6" s="545"/>
      <c r="MFW6" s="545"/>
      <c r="MFX6" s="545"/>
      <c r="MFY6" s="545"/>
      <c r="MFZ6" s="545"/>
      <c r="MGA6" s="545"/>
      <c r="MGB6" s="545"/>
      <c r="MGC6" s="545"/>
      <c r="MGD6" s="545"/>
      <c r="MGE6" s="545"/>
      <c r="MGF6" s="545"/>
      <c r="MGG6" s="545"/>
      <c r="MGH6" s="545"/>
      <c r="MGI6" s="545"/>
      <c r="MGJ6" s="545"/>
      <c r="MGK6" s="545"/>
      <c r="MGL6" s="545"/>
      <c r="MGM6" s="545"/>
      <c r="MGN6" s="545"/>
      <c r="MGO6" s="545"/>
      <c r="MGP6" s="545"/>
      <c r="MGQ6" s="545"/>
      <c r="MGR6" s="545"/>
      <c r="MGS6" s="545"/>
      <c r="MGT6" s="545"/>
      <c r="MGU6" s="545"/>
      <c r="MGV6" s="545"/>
      <c r="MGW6" s="545"/>
      <c r="MGX6" s="545"/>
      <c r="MGY6" s="545"/>
      <c r="MGZ6" s="545"/>
      <c r="MHA6" s="545"/>
      <c r="MHB6" s="545"/>
      <c r="MHC6" s="545"/>
      <c r="MHD6" s="545"/>
      <c r="MHE6" s="545"/>
      <c r="MHF6" s="545"/>
      <c r="MHG6" s="545"/>
      <c r="MHH6" s="545"/>
      <c r="MHI6" s="545"/>
      <c r="MHJ6" s="545"/>
      <c r="MHK6" s="545"/>
      <c r="MHL6" s="545"/>
      <c r="MHM6" s="545"/>
      <c r="MHN6" s="545"/>
      <c r="MHO6" s="545"/>
      <c r="MHP6" s="545"/>
      <c r="MHQ6" s="545"/>
      <c r="MHR6" s="545"/>
      <c r="MHS6" s="545"/>
      <c r="MHT6" s="545"/>
      <c r="MHU6" s="545"/>
      <c r="MHV6" s="545"/>
      <c r="MHW6" s="545"/>
      <c r="MHX6" s="545"/>
      <c r="MHY6" s="545"/>
      <c r="MHZ6" s="545"/>
      <c r="MIA6" s="545"/>
      <c r="MIB6" s="545"/>
      <c r="MIC6" s="545"/>
      <c r="MID6" s="545"/>
      <c r="MIE6" s="545"/>
      <c r="MIF6" s="545"/>
      <c r="MIG6" s="545"/>
      <c r="MIH6" s="545"/>
      <c r="MII6" s="545"/>
      <c r="MIJ6" s="545"/>
      <c r="MIK6" s="545"/>
      <c r="MIL6" s="545"/>
      <c r="MIM6" s="545"/>
      <c r="MIN6" s="545"/>
      <c r="MIO6" s="545"/>
      <c r="MIP6" s="545"/>
      <c r="MIQ6" s="545"/>
      <c r="MIR6" s="545"/>
      <c r="MIS6" s="545"/>
      <c r="MIT6" s="545"/>
      <c r="MIU6" s="545"/>
      <c r="MIV6" s="545"/>
      <c r="MIW6" s="545"/>
      <c r="MIX6" s="545"/>
      <c r="MIY6" s="545"/>
      <c r="MIZ6" s="545"/>
      <c r="MJA6" s="545"/>
      <c r="MJB6" s="545"/>
      <c r="MJC6" s="545"/>
      <c r="MJD6" s="545"/>
      <c r="MJE6" s="545"/>
      <c r="MJF6" s="545"/>
      <c r="MJG6" s="545"/>
      <c r="MJH6" s="545"/>
      <c r="MJI6" s="545"/>
      <c r="MJJ6" s="545"/>
      <c r="MJK6" s="545"/>
      <c r="MJL6" s="545"/>
      <c r="MJM6" s="545"/>
      <c r="MJN6" s="545"/>
      <c r="MJO6" s="545"/>
      <c r="MJP6" s="545"/>
      <c r="MJQ6" s="545"/>
      <c r="MJR6" s="545"/>
      <c r="MJS6" s="545"/>
      <c r="MJT6" s="545"/>
      <c r="MJU6" s="545"/>
      <c r="MJV6" s="545"/>
      <c r="MJW6" s="545"/>
      <c r="MJX6" s="545"/>
      <c r="MJY6" s="545"/>
      <c r="MJZ6" s="545"/>
      <c r="MKA6" s="545"/>
      <c r="MKB6" s="545"/>
      <c r="MKC6" s="545"/>
      <c r="MKD6" s="545"/>
      <c r="MKE6" s="545"/>
      <c r="MKF6" s="545"/>
      <c r="MKG6" s="545"/>
      <c r="MKH6" s="545"/>
      <c r="MKI6" s="545"/>
      <c r="MKJ6" s="545"/>
      <c r="MKK6" s="545"/>
      <c r="MKL6" s="545"/>
      <c r="MKM6" s="545"/>
      <c r="MKN6" s="545"/>
      <c r="MKO6" s="545"/>
      <c r="MKP6" s="545"/>
      <c r="MKQ6" s="545"/>
      <c r="MKR6" s="545"/>
      <c r="MKS6" s="545"/>
      <c r="MKT6" s="545"/>
      <c r="MKU6" s="545"/>
      <c r="MKV6" s="545"/>
      <c r="MKW6" s="545"/>
      <c r="MKX6" s="545"/>
      <c r="MKY6" s="545"/>
      <c r="MKZ6" s="545"/>
      <c r="MLA6" s="545"/>
      <c r="MLB6" s="545"/>
      <c r="MLC6" s="545"/>
      <c r="MLD6" s="545"/>
      <c r="MLE6" s="545"/>
      <c r="MLF6" s="545"/>
      <c r="MLG6" s="545"/>
      <c r="MLH6" s="545"/>
      <c r="MLI6" s="545"/>
      <c r="MLJ6" s="545"/>
      <c r="MLK6" s="545"/>
      <c r="MLL6" s="545"/>
      <c r="MLM6" s="545"/>
      <c r="MLN6" s="545"/>
      <c r="MLO6" s="545"/>
      <c r="MLP6" s="545"/>
      <c r="MLQ6" s="545"/>
      <c r="MLR6" s="545"/>
      <c r="MLS6" s="545"/>
      <c r="MLT6" s="545"/>
      <c r="MLU6" s="545"/>
      <c r="MLV6" s="545"/>
      <c r="MLW6" s="545"/>
      <c r="MLX6" s="545"/>
      <c r="MLY6" s="545"/>
      <c r="MLZ6" s="545"/>
      <c r="MMA6" s="545"/>
      <c r="MMB6" s="545"/>
      <c r="MMC6" s="545"/>
      <c r="MMD6" s="545"/>
      <c r="MME6" s="545"/>
      <c r="MMF6" s="545"/>
      <c r="MMG6" s="545"/>
      <c r="MMH6" s="545"/>
      <c r="MMI6" s="545"/>
      <c r="MMJ6" s="545"/>
      <c r="MMK6" s="545"/>
      <c r="MML6" s="545"/>
      <c r="MMM6" s="545"/>
      <c r="MMN6" s="545"/>
      <c r="MMO6" s="545"/>
      <c r="MMP6" s="545"/>
      <c r="MMQ6" s="545"/>
      <c r="MMR6" s="545"/>
      <c r="MMS6" s="545"/>
      <c r="MMT6" s="545"/>
      <c r="MMU6" s="545"/>
      <c r="MMV6" s="545"/>
      <c r="MMW6" s="545"/>
      <c r="MMX6" s="545"/>
      <c r="MMY6" s="545"/>
      <c r="MMZ6" s="545"/>
      <c r="MNA6" s="545"/>
      <c r="MNB6" s="545"/>
      <c r="MNC6" s="545"/>
      <c r="MND6" s="545"/>
      <c r="MNE6" s="545"/>
      <c r="MNF6" s="545"/>
      <c r="MNG6" s="545"/>
      <c r="MNH6" s="545"/>
      <c r="MNI6" s="545"/>
      <c r="MNJ6" s="545"/>
      <c r="MNK6" s="545"/>
      <c r="MNL6" s="545"/>
      <c r="MNM6" s="545"/>
      <c r="MNN6" s="545"/>
      <c r="MNO6" s="545"/>
      <c r="MNP6" s="545"/>
      <c r="MNQ6" s="545"/>
      <c r="MNR6" s="545"/>
      <c r="MNS6" s="545"/>
      <c r="MNT6" s="545"/>
      <c r="MNU6" s="545"/>
      <c r="MNV6" s="545"/>
      <c r="MNW6" s="545"/>
      <c r="MNX6" s="545"/>
      <c r="MNY6" s="545"/>
      <c r="MNZ6" s="545"/>
      <c r="MOA6" s="545"/>
      <c r="MOB6" s="545"/>
      <c r="MOC6" s="545"/>
      <c r="MOD6" s="545"/>
      <c r="MOE6" s="545"/>
      <c r="MOF6" s="545"/>
      <c r="MOG6" s="545"/>
      <c r="MOH6" s="545"/>
      <c r="MOI6" s="545"/>
      <c r="MOJ6" s="545"/>
      <c r="MOK6" s="545"/>
      <c r="MOL6" s="545"/>
      <c r="MOM6" s="545"/>
      <c r="MON6" s="545"/>
      <c r="MOO6" s="545"/>
      <c r="MOP6" s="545"/>
      <c r="MOQ6" s="545"/>
      <c r="MOR6" s="545"/>
      <c r="MOS6" s="545"/>
      <c r="MOT6" s="545"/>
      <c r="MOU6" s="545"/>
      <c r="MOV6" s="545"/>
      <c r="MOW6" s="545"/>
      <c r="MOX6" s="545"/>
      <c r="MOY6" s="545"/>
      <c r="MOZ6" s="545"/>
      <c r="MPA6" s="545"/>
      <c r="MPB6" s="545"/>
      <c r="MPC6" s="545"/>
      <c r="MPD6" s="545"/>
      <c r="MPE6" s="545"/>
      <c r="MPF6" s="545"/>
      <c r="MPG6" s="545"/>
      <c r="MPH6" s="545"/>
      <c r="MPI6" s="545"/>
      <c r="MPJ6" s="545"/>
      <c r="MPK6" s="545"/>
      <c r="MPL6" s="545"/>
      <c r="MPM6" s="545"/>
      <c r="MPN6" s="545"/>
      <c r="MPO6" s="545"/>
      <c r="MPP6" s="545"/>
      <c r="MPQ6" s="545"/>
      <c r="MPR6" s="545"/>
      <c r="MPS6" s="545"/>
      <c r="MPT6" s="545"/>
      <c r="MPU6" s="545"/>
      <c r="MPV6" s="545"/>
      <c r="MPW6" s="545"/>
      <c r="MPX6" s="545"/>
      <c r="MPY6" s="545"/>
      <c r="MPZ6" s="545"/>
      <c r="MQA6" s="545"/>
      <c r="MQB6" s="545"/>
      <c r="MQC6" s="545"/>
      <c r="MQD6" s="545"/>
      <c r="MQE6" s="545"/>
      <c r="MQF6" s="545"/>
      <c r="MQG6" s="545"/>
      <c r="MQH6" s="545"/>
      <c r="MQI6" s="545"/>
      <c r="MQJ6" s="545"/>
      <c r="MQK6" s="545"/>
      <c r="MQL6" s="545"/>
      <c r="MQM6" s="545"/>
      <c r="MQN6" s="545"/>
      <c r="MQO6" s="545"/>
      <c r="MQP6" s="545"/>
      <c r="MQQ6" s="545"/>
      <c r="MQR6" s="545"/>
      <c r="MQS6" s="545"/>
      <c r="MQT6" s="545"/>
      <c r="MQU6" s="545"/>
      <c r="MQV6" s="545"/>
      <c r="MQW6" s="545"/>
      <c r="MQX6" s="545"/>
      <c r="MQY6" s="545"/>
      <c r="MQZ6" s="545"/>
      <c r="MRA6" s="545"/>
      <c r="MRB6" s="545"/>
      <c r="MRC6" s="545"/>
      <c r="MRD6" s="545"/>
      <c r="MRE6" s="545"/>
      <c r="MRF6" s="545"/>
      <c r="MRG6" s="545"/>
      <c r="MRH6" s="545"/>
      <c r="MRI6" s="545"/>
      <c r="MRJ6" s="545"/>
      <c r="MRK6" s="545"/>
      <c r="MRL6" s="545"/>
      <c r="MRM6" s="545"/>
      <c r="MRN6" s="545"/>
      <c r="MRO6" s="545"/>
      <c r="MRP6" s="545"/>
      <c r="MRQ6" s="545"/>
      <c r="MRR6" s="545"/>
      <c r="MRS6" s="545"/>
      <c r="MRT6" s="545"/>
      <c r="MRU6" s="545"/>
      <c r="MRV6" s="545"/>
      <c r="MRW6" s="545"/>
      <c r="MRX6" s="545"/>
      <c r="MRY6" s="545"/>
      <c r="MRZ6" s="545"/>
      <c r="MSA6" s="545"/>
      <c r="MSB6" s="545"/>
      <c r="MSC6" s="545"/>
      <c r="MSD6" s="545"/>
      <c r="MSE6" s="545"/>
      <c r="MSF6" s="545"/>
      <c r="MSG6" s="545"/>
      <c r="MSH6" s="545"/>
      <c r="MSI6" s="545"/>
      <c r="MSJ6" s="545"/>
      <c r="MSK6" s="545"/>
      <c r="MSL6" s="545"/>
      <c r="MSM6" s="545"/>
      <c r="MSN6" s="545"/>
      <c r="MSO6" s="545"/>
      <c r="MSP6" s="545"/>
      <c r="MSQ6" s="545"/>
      <c r="MSR6" s="545"/>
      <c r="MSS6" s="545"/>
      <c r="MST6" s="545"/>
      <c r="MSU6" s="545"/>
      <c r="MSV6" s="545"/>
      <c r="MSW6" s="545"/>
      <c r="MSX6" s="545"/>
      <c r="MSY6" s="545"/>
      <c r="MSZ6" s="545"/>
      <c r="MTA6" s="545"/>
      <c r="MTB6" s="545"/>
      <c r="MTC6" s="545"/>
      <c r="MTD6" s="545"/>
      <c r="MTE6" s="545"/>
      <c r="MTF6" s="545"/>
      <c r="MTG6" s="545"/>
      <c r="MTH6" s="545"/>
      <c r="MTI6" s="545"/>
      <c r="MTJ6" s="545"/>
      <c r="MTK6" s="545"/>
      <c r="MTL6" s="545"/>
      <c r="MTM6" s="545"/>
      <c r="MTN6" s="545"/>
      <c r="MTO6" s="545"/>
      <c r="MTP6" s="545"/>
      <c r="MTQ6" s="545"/>
      <c r="MTR6" s="545"/>
      <c r="MTS6" s="545"/>
      <c r="MTT6" s="545"/>
      <c r="MTU6" s="545"/>
      <c r="MTV6" s="545"/>
      <c r="MTW6" s="545"/>
      <c r="MTX6" s="545"/>
      <c r="MTY6" s="545"/>
      <c r="MTZ6" s="545"/>
      <c r="MUA6" s="545"/>
      <c r="MUB6" s="545"/>
      <c r="MUC6" s="545"/>
      <c r="MUD6" s="545"/>
      <c r="MUE6" s="545"/>
      <c r="MUF6" s="545"/>
      <c r="MUG6" s="545"/>
      <c r="MUH6" s="545"/>
      <c r="MUI6" s="545"/>
      <c r="MUJ6" s="545"/>
      <c r="MUK6" s="545"/>
      <c r="MUL6" s="545"/>
      <c r="MUM6" s="545"/>
      <c r="MUN6" s="545"/>
      <c r="MUO6" s="545"/>
      <c r="MUP6" s="545"/>
      <c r="MUQ6" s="545"/>
      <c r="MUR6" s="545"/>
      <c r="MUS6" s="545"/>
      <c r="MUT6" s="545"/>
      <c r="MUU6" s="545"/>
      <c r="MUV6" s="545"/>
      <c r="MUW6" s="545"/>
      <c r="MUX6" s="545"/>
      <c r="MUY6" s="545"/>
      <c r="MUZ6" s="545"/>
      <c r="MVA6" s="545"/>
      <c r="MVB6" s="545"/>
      <c r="MVC6" s="545"/>
      <c r="MVD6" s="545"/>
      <c r="MVE6" s="545"/>
      <c r="MVF6" s="545"/>
      <c r="MVG6" s="545"/>
      <c r="MVH6" s="545"/>
      <c r="MVI6" s="545"/>
      <c r="MVJ6" s="545"/>
      <c r="MVK6" s="545"/>
      <c r="MVL6" s="545"/>
      <c r="MVM6" s="545"/>
      <c r="MVN6" s="545"/>
      <c r="MVO6" s="545"/>
      <c r="MVP6" s="545"/>
      <c r="MVQ6" s="545"/>
      <c r="MVR6" s="545"/>
      <c r="MVS6" s="545"/>
      <c r="MVT6" s="545"/>
      <c r="MVU6" s="545"/>
      <c r="MVV6" s="545"/>
      <c r="MVW6" s="545"/>
      <c r="MVX6" s="545"/>
      <c r="MVY6" s="545"/>
      <c r="MVZ6" s="545"/>
      <c r="MWA6" s="545"/>
      <c r="MWB6" s="545"/>
      <c r="MWC6" s="545"/>
      <c r="MWD6" s="545"/>
      <c r="MWE6" s="545"/>
      <c r="MWF6" s="545"/>
      <c r="MWG6" s="545"/>
      <c r="MWH6" s="545"/>
      <c r="MWI6" s="545"/>
      <c r="MWJ6" s="545"/>
      <c r="MWK6" s="545"/>
      <c r="MWL6" s="545"/>
      <c r="MWM6" s="545"/>
      <c r="MWN6" s="545"/>
      <c r="MWO6" s="545"/>
      <c r="MWP6" s="545"/>
      <c r="MWQ6" s="545"/>
      <c r="MWR6" s="545"/>
      <c r="MWS6" s="545"/>
      <c r="MWT6" s="545"/>
      <c r="MWU6" s="545"/>
      <c r="MWV6" s="545"/>
      <c r="MWW6" s="545"/>
      <c r="MWX6" s="545"/>
      <c r="MWY6" s="545"/>
      <c r="MWZ6" s="545"/>
      <c r="MXA6" s="545"/>
      <c r="MXB6" s="545"/>
      <c r="MXC6" s="545"/>
      <c r="MXD6" s="545"/>
      <c r="MXE6" s="545"/>
      <c r="MXF6" s="545"/>
      <c r="MXG6" s="545"/>
      <c r="MXH6" s="545"/>
      <c r="MXI6" s="545"/>
      <c r="MXJ6" s="545"/>
      <c r="MXK6" s="545"/>
      <c r="MXL6" s="545"/>
      <c r="MXM6" s="545"/>
      <c r="MXN6" s="545"/>
      <c r="MXO6" s="545"/>
      <c r="MXP6" s="545"/>
      <c r="MXQ6" s="545"/>
      <c r="MXR6" s="545"/>
      <c r="MXS6" s="545"/>
      <c r="MXT6" s="545"/>
      <c r="MXU6" s="545"/>
      <c r="MXV6" s="545"/>
      <c r="MXW6" s="545"/>
      <c r="MXX6" s="545"/>
      <c r="MXY6" s="545"/>
      <c r="MXZ6" s="545"/>
      <c r="MYA6" s="545"/>
      <c r="MYB6" s="545"/>
      <c r="MYC6" s="545"/>
      <c r="MYD6" s="545"/>
      <c r="MYE6" s="545"/>
      <c r="MYF6" s="545"/>
      <c r="MYG6" s="545"/>
      <c r="MYH6" s="545"/>
      <c r="MYI6" s="545"/>
      <c r="MYJ6" s="545"/>
      <c r="MYK6" s="545"/>
      <c r="MYL6" s="545"/>
      <c r="MYM6" s="545"/>
      <c r="MYN6" s="545"/>
      <c r="MYO6" s="545"/>
      <c r="MYP6" s="545"/>
      <c r="MYQ6" s="545"/>
      <c r="MYR6" s="545"/>
      <c r="MYS6" s="545"/>
      <c r="MYT6" s="545"/>
      <c r="MYU6" s="545"/>
      <c r="MYV6" s="545"/>
      <c r="MYW6" s="545"/>
      <c r="MYX6" s="545"/>
      <c r="MYY6" s="545"/>
      <c r="MYZ6" s="545"/>
      <c r="MZA6" s="545"/>
      <c r="MZB6" s="545"/>
      <c r="MZC6" s="545"/>
      <c r="MZD6" s="545"/>
      <c r="MZE6" s="545"/>
      <c r="MZF6" s="545"/>
      <c r="MZG6" s="545"/>
      <c r="MZH6" s="545"/>
      <c r="MZI6" s="545"/>
      <c r="MZJ6" s="545"/>
      <c r="MZK6" s="545"/>
      <c r="MZL6" s="545"/>
      <c r="MZM6" s="545"/>
      <c r="MZN6" s="545"/>
      <c r="MZO6" s="545"/>
      <c r="MZP6" s="545"/>
      <c r="MZQ6" s="545"/>
      <c r="MZR6" s="545"/>
      <c r="MZS6" s="545"/>
      <c r="MZT6" s="545"/>
      <c r="MZU6" s="545"/>
      <c r="MZV6" s="545"/>
      <c r="MZW6" s="545"/>
      <c r="MZX6" s="545"/>
      <c r="MZY6" s="545"/>
      <c r="MZZ6" s="545"/>
      <c r="NAA6" s="545"/>
      <c r="NAB6" s="545"/>
      <c r="NAC6" s="545"/>
      <c r="NAD6" s="545"/>
      <c r="NAE6" s="545"/>
      <c r="NAF6" s="545"/>
      <c r="NAG6" s="545"/>
      <c r="NAH6" s="545"/>
      <c r="NAI6" s="545"/>
      <c r="NAJ6" s="545"/>
      <c r="NAK6" s="545"/>
      <c r="NAL6" s="545"/>
      <c r="NAM6" s="545"/>
      <c r="NAN6" s="545"/>
      <c r="NAO6" s="545"/>
      <c r="NAP6" s="545"/>
      <c r="NAQ6" s="545"/>
      <c r="NAR6" s="545"/>
      <c r="NAS6" s="545"/>
      <c r="NAT6" s="545"/>
      <c r="NAU6" s="545"/>
      <c r="NAV6" s="545"/>
      <c r="NAW6" s="545"/>
      <c r="NAX6" s="545"/>
      <c r="NAY6" s="545"/>
      <c r="NAZ6" s="545"/>
      <c r="NBA6" s="545"/>
      <c r="NBB6" s="545"/>
      <c r="NBC6" s="545"/>
      <c r="NBD6" s="545"/>
      <c r="NBE6" s="545"/>
      <c r="NBF6" s="545"/>
      <c r="NBG6" s="545"/>
      <c r="NBH6" s="545"/>
      <c r="NBI6" s="545"/>
      <c r="NBJ6" s="545"/>
      <c r="NBK6" s="545"/>
      <c r="NBL6" s="545"/>
      <c r="NBM6" s="545"/>
      <c r="NBN6" s="545"/>
      <c r="NBO6" s="545"/>
      <c r="NBP6" s="545"/>
      <c r="NBQ6" s="545"/>
      <c r="NBR6" s="545"/>
      <c r="NBS6" s="545"/>
      <c r="NBT6" s="545"/>
      <c r="NBU6" s="545"/>
      <c r="NBV6" s="545"/>
      <c r="NBW6" s="545"/>
      <c r="NBX6" s="545"/>
      <c r="NBY6" s="545"/>
      <c r="NBZ6" s="545"/>
      <c r="NCA6" s="545"/>
      <c r="NCB6" s="545"/>
      <c r="NCC6" s="545"/>
      <c r="NCD6" s="545"/>
      <c r="NCE6" s="545"/>
      <c r="NCF6" s="545"/>
      <c r="NCG6" s="545"/>
      <c r="NCH6" s="545"/>
      <c r="NCI6" s="545"/>
      <c r="NCJ6" s="545"/>
      <c r="NCK6" s="545"/>
      <c r="NCL6" s="545"/>
      <c r="NCM6" s="545"/>
      <c r="NCN6" s="545"/>
      <c r="NCO6" s="545"/>
      <c r="NCP6" s="545"/>
      <c r="NCQ6" s="545"/>
      <c r="NCR6" s="545"/>
      <c r="NCS6" s="545"/>
      <c r="NCT6" s="545"/>
      <c r="NCU6" s="545"/>
      <c r="NCV6" s="545"/>
      <c r="NCW6" s="545"/>
      <c r="NCX6" s="545"/>
      <c r="NCY6" s="545"/>
      <c r="NCZ6" s="545"/>
      <c r="NDA6" s="545"/>
      <c r="NDB6" s="545"/>
      <c r="NDC6" s="545"/>
      <c r="NDD6" s="545"/>
      <c r="NDE6" s="545"/>
      <c r="NDF6" s="545"/>
      <c r="NDG6" s="545"/>
      <c r="NDH6" s="545"/>
      <c r="NDI6" s="545"/>
      <c r="NDJ6" s="545"/>
      <c r="NDK6" s="545"/>
      <c r="NDL6" s="545"/>
      <c r="NDM6" s="545"/>
      <c r="NDN6" s="545"/>
      <c r="NDO6" s="545"/>
      <c r="NDP6" s="545"/>
      <c r="NDQ6" s="545"/>
      <c r="NDR6" s="545"/>
      <c r="NDS6" s="545"/>
      <c r="NDT6" s="545"/>
      <c r="NDU6" s="545"/>
      <c r="NDV6" s="545"/>
      <c r="NDW6" s="545"/>
      <c r="NDX6" s="545"/>
      <c r="NDY6" s="545"/>
      <c r="NDZ6" s="545"/>
      <c r="NEA6" s="545"/>
      <c r="NEB6" s="545"/>
      <c r="NEC6" s="545"/>
      <c r="NED6" s="545"/>
      <c r="NEE6" s="545"/>
      <c r="NEF6" s="545"/>
      <c r="NEG6" s="545"/>
      <c r="NEH6" s="545"/>
      <c r="NEI6" s="545"/>
      <c r="NEJ6" s="545"/>
      <c r="NEK6" s="545"/>
      <c r="NEL6" s="545"/>
      <c r="NEM6" s="545"/>
      <c r="NEN6" s="545"/>
      <c r="NEO6" s="545"/>
      <c r="NEP6" s="545"/>
      <c r="NEQ6" s="545"/>
      <c r="NER6" s="545"/>
      <c r="NES6" s="545"/>
      <c r="NET6" s="545"/>
      <c r="NEU6" s="545"/>
      <c r="NEV6" s="545"/>
      <c r="NEW6" s="545"/>
      <c r="NEX6" s="545"/>
      <c r="NEY6" s="545"/>
      <c r="NEZ6" s="545"/>
      <c r="NFA6" s="545"/>
      <c r="NFB6" s="545"/>
      <c r="NFC6" s="545"/>
      <c r="NFD6" s="545"/>
      <c r="NFE6" s="545"/>
      <c r="NFF6" s="545"/>
      <c r="NFG6" s="545"/>
      <c r="NFH6" s="545"/>
      <c r="NFI6" s="545"/>
      <c r="NFJ6" s="545"/>
      <c r="NFK6" s="545"/>
      <c r="NFL6" s="545"/>
      <c r="NFM6" s="545"/>
      <c r="NFN6" s="545"/>
      <c r="NFO6" s="545"/>
      <c r="NFP6" s="545"/>
      <c r="NFQ6" s="545"/>
      <c r="NFR6" s="545"/>
      <c r="NFS6" s="545"/>
      <c r="NFT6" s="545"/>
      <c r="NFU6" s="545"/>
      <c r="NFV6" s="545"/>
      <c r="NFW6" s="545"/>
      <c r="NFX6" s="545"/>
      <c r="NFY6" s="545"/>
      <c r="NFZ6" s="545"/>
      <c r="NGA6" s="545"/>
      <c r="NGB6" s="545"/>
      <c r="NGC6" s="545"/>
      <c r="NGD6" s="545"/>
      <c r="NGE6" s="545"/>
      <c r="NGF6" s="545"/>
      <c r="NGG6" s="545"/>
      <c r="NGH6" s="545"/>
      <c r="NGI6" s="545"/>
      <c r="NGJ6" s="545"/>
      <c r="NGK6" s="545"/>
      <c r="NGL6" s="545"/>
      <c r="NGM6" s="545"/>
      <c r="NGN6" s="545"/>
      <c r="NGO6" s="545"/>
      <c r="NGP6" s="545"/>
      <c r="NGQ6" s="545"/>
      <c r="NGR6" s="545"/>
      <c r="NGS6" s="545"/>
      <c r="NGT6" s="545"/>
      <c r="NGU6" s="545"/>
      <c r="NGV6" s="545"/>
      <c r="NGW6" s="545"/>
      <c r="NGX6" s="545"/>
      <c r="NGY6" s="545"/>
      <c r="NGZ6" s="545"/>
      <c r="NHA6" s="545"/>
      <c r="NHB6" s="545"/>
      <c r="NHC6" s="545"/>
      <c r="NHD6" s="545"/>
      <c r="NHE6" s="545"/>
      <c r="NHF6" s="545"/>
      <c r="NHG6" s="545"/>
      <c r="NHH6" s="545"/>
      <c r="NHI6" s="545"/>
      <c r="NHJ6" s="545"/>
      <c r="NHK6" s="545"/>
      <c r="NHL6" s="545"/>
      <c r="NHM6" s="545"/>
      <c r="NHN6" s="545"/>
      <c r="NHO6" s="545"/>
      <c r="NHP6" s="545"/>
      <c r="NHQ6" s="545"/>
      <c r="NHR6" s="545"/>
      <c r="NHS6" s="545"/>
      <c r="NHT6" s="545"/>
      <c r="NHU6" s="545"/>
      <c r="NHV6" s="545"/>
      <c r="NHW6" s="545"/>
      <c r="NHX6" s="545"/>
      <c r="NHY6" s="545"/>
      <c r="NHZ6" s="545"/>
      <c r="NIA6" s="545"/>
      <c r="NIB6" s="545"/>
      <c r="NIC6" s="545"/>
      <c r="NID6" s="545"/>
      <c r="NIE6" s="545"/>
      <c r="NIF6" s="545"/>
      <c r="NIG6" s="545"/>
      <c r="NIH6" s="545"/>
      <c r="NII6" s="545"/>
      <c r="NIJ6" s="545"/>
      <c r="NIK6" s="545"/>
      <c r="NIL6" s="545"/>
      <c r="NIM6" s="545"/>
      <c r="NIN6" s="545"/>
      <c r="NIO6" s="545"/>
      <c r="NIP6" s="545"/>
      <c r="NIQ6" s="545"/>
      <c r="NIR6" s="545"/>
      <c r="NIS6" s="545"/>
      <c r="NIT6" s="545"/>
      <c r="NIU6" s="545"/>
      <c r="NIV6" s="545"/>
      <c r="NIW6" s="545"/>
      <c r="NIX6" s="545"/>
      <c r="NIY6" s="545"/>
      <c r="NIZ6" s="545"/>
      <c r="NJA6" s="545"/>
      <c r="NJB6" s="545"/>
      <c r="NJC6" s="545"/>
      <c r="NJD6" s="545"/>
      <c r="NJE6" s="545"/>
      <c r="NJF6" s="545"/>
      <c r="NJG6" s="545"/>
      <c r="NJH6" s="545"/>
      <c r="NJI6" s="545"/>
      <c r="NJJ6" s="545"/>
      <c r="NJK6" s="545"/>
      <c r="NJL6" s="545"/>
      <c r="NJM6" s="545"/>
      <c r="NJN6" s="545"/>
      <c r="NJO6" s="545"/>
      <c r="NJP6" s="545"/>
      <c r="NJQ6" s="545"/>
      <c r="NJR6" s="545"/>
      <c r="NJS6" s="545"/>
      <c r="NJT6" s="545"/>
      <c r="NJU6" s="545"/>
      <c r="NJV6" s="545"/>
      <c r="NJW6" s="545"/>
      <c r="NJX6" s="545"/>
      <c r="NJY6" s="545"/>
      <c r="NJZ6" s="545"/>
      <c r="NKA6" s="545"/>
      <c r="NKB6" s="545"/>
      <c r="NKC6" s="545"/>
      <c r="NKD6" s="545"/>
      <c r="NKE6" s="545"/>
      <c r="NKF6" s="545"/>
      <c r="NKG6" s="545"/>
      <c r="NKH6" s="545"/>
      <c r="NKI6" s="545"/>
      <c r="NKJ6" s="545"/>
      <c r="NKK6" s="545"/>
      <c r="NKL6" s="545"/>
      <c r="NKM6" s="545"/>
      <c r="NKN6" s="545"/>
      <c r="NKO6" s="545"/>
      <c r="NKP6" s="545"/>
      <c r="NKQ6" s="545"/>
      <c r="NKR6" s="545"/>
      <c r="NKS6" s="545"/>
      <c r="NKT6" s="545"/>
      <c r="NKU6" s="545"/>
      <c r="NKV6" s="545"/>
      <c r="NKW6" s="545"/>
      <c r="NKX6" s="545"/>
      <c r="NKY6" s="545"/>
      <c r="NKZ6" s="545"/>
      <c r="NLA6" s="545"/>
      <c r="NLB6" s="545"/>
      <c r="NLC6" s="545"/>
      <c r="NLD6" s="545"/>
      <c r="NLE6" s="545"/>
      <c r="NLF6" s="545"/>
      <c r="NLG6" s="545"/>
      <c r="NLH6" s="545"/>
      <c r="NLI6" s="545"/>
      <c r="NLJ6" s="545"/>
      <c r="NLK6" s="545"/>
      <c r="NLL6" s="545"/>
      <c r="NLM6" s="545"/>
      <c r="NLN6" s="545"/>
      <c r="NLO6" s="545"/>
      <c r="NLP6" s="545"/>
      <c r="NLQ6" s="545"/>
      <c r="NLR6" s="545"/>
      <c r="NLS6" s="545"/>
      <c r="NLT6" s="545"/>
      <c r="NLU6" s="545"/>
      <c r="NLV6" s="545"/>
      <c r="NLW6" s="545"/>
      <c r="NLX6" s="545"/>
      <c r="NLY6" s="545"/>
      <c r="NLZ6" s="545"/>
      <c r="NMA6" s="545"/>
      <c r="NMB6" s="545"/>
      <c r="NMC6" s="545"/>
      <c r="NMD6" s="545"/>
      <c r="NME6" s="545"/>
      <c r="NMF6" s="545"/>
      <c r="NMG6" s="545"/>
      <c r="NMH6" s="545"/>
      <c r="NMI6" s="545"/>
      <c r="NMJ6" s="545"/>
      <c r="NMK6" s="545"/>
      <c r="NML6" s="545"/>
      <c r="NMM6" s="545"/>
      <c r="NMN6" s="545"/>
      <c r="NMO6" s="545"/>
      <c r="NMP6" s="545"/>
      <c r="NMQ6" s="545"/>
      <c r="NMR6" s="545"/>
      <c r="NMS6" s="545"/>
      <c r="NMT6" s="545"/>
      <c r="NMU6" s="545"/>
      <c r="NMV6" s="545"/>
      <c r="NMW6" s="545"/>
      <c r="NMX6" s="545"/>
      <c r="NMY6" s="545"/>
      <c r="NMZ6" s="545"/>
      <c r="NNA6" s="545"/>
      <c r="NNB6" s="545"/>
      <c r="NNC6" s="545"/>
      <c r="NND6" s="545"/>
      <c r="NNE6" s="545"/>
      <c r="NNF6" s="545"/>
      <c r="NNG6" s="545"/>
      <c r="NNH6" s="545"/>
      <c r="NNI6" s="545"/>
      <c r="NNJ6" s="545"/>
      <c r="NNK6" s="545"/>
      <c r="NNL6" s="545"/>
      <c r="NNM6" s="545"/>
      <c r="NNN6" s="545"/>
      <c r="NNO6" s="545"/>
      <c r="NNP6" s="545"/>
      <c r="NNQ6" s="545"/>
      <c r="NNR6" s="545"/>
      <c r="NNS6" s="545"/>
      <c r="NNT6" s="545"/>
      <c r="NNU6" s="545"/>
      <c r="NNV6" s="545"/>
      <c r="NNW6" s="545"/>
      <c r="NNX6" s="545"/>
      <c r="NNY6" s="545"/>
      <c r="NNZ6" s="545"/>
      <c r="NOA6" s="545"/>
      <c r="NOB6" s="545"/>
      <c r="NOC6" s="545"/>
      <c r="NOD6" s="545"/>
      <c r="NOE6" s="545"/>
      <c r="NOF6" s="545"/>
      <c r="NOG6" s="545"/>
      <c r="NOH6" s="545"/>
      <c r="NOI6" s="545"/>
      <c r="NOJ6" s="545"/>
      <c r="NOK6" s="545"/>
      <c r="NOL6" s="545"/>
      <c r="NOM6" s="545"/>
      <c r="NON6" s="545"/>
      <c r="NOO6" s="545"/>
      <c r="NOP6" s="545"/>
      <c r="NOQ6" s="545"/>
      <c r="NOR6" s="545"/>
      <c r="NOS6" s="545"/>
      <c r="NOT6" s="545"/>
      <c r="NOU6" s="545"/>
      <c r="NOV6" s="545"/>
      <c r="NOW6" s="545"/>
      <c r="NOX6" s="545"/>
      <c r="NOY6" s="545"/>
      <c r="NOZ6" s="545"/>
      <c r="NPA6" s="545"/>
      <c r="NPB6" s="545"/>
      <c r="NPC6" s="545"/>
      <c r="NPD6" s="545"/>
      <c r="NPE6" s="545"/>
      <c r="NPF6" s="545"/>
      <c r="NPG6" s="545"/>
      <c r="NPH6" s="545"/>
      <c r="NPI6" s="545"/>
      <c r="NPJ6" s="545"/>
      <c r="NPK6" s="545"/>
      <c r="NPL6" s="545"/>
      <c r="NPM6" s="545"/>
      <c r="NPN6" s="545"/>
      <c r="NPO6" s="545"/>
      <c r="NPP6" s="545"/>
      <c r="NPQ6" s="545"/>
      <c r="NPR6" s="545"/>
      <c r="NPS6" s="545"/>
      <c r="NPT6" s="545"/>
      <c r="NPU6" s="545"/>
      <c r="NPV6" s="545"/>
      <c r="NPW6" s="545"/>
      <c r="NPX6" s="545"/>
      <c r="NPY6" s="545"/>
      <c r="NPZ6" s="545"/>
      <c r="NQA6" s="545"/>
      <c r="NQB6" s="545"/>
      <c r="NQC6" s="545"/>
      <c r="NQD6" s="545"/>
      <c r="NQE6" s="545"/>
      <c r="NQF6" s="545"/>
      <c r="NQG6" s="545"/>
      <c r="NQH6" s="545"/>
      <c r="NQI6" s="545"/>
      <c r="NQJ6" s="545"/>
      <c r="NQK6" s="545"/>
      <c r="NQL6" s="545"/>
      <c r="NQM6" s="545"/>
      <c r="NQN6" s="545"/>
      <c r="NQO6" s="545"/>
      <c r="NQP6" s="545"/>
      <c r="NQQ6" s="545"/>
      <c r="NQR6" s="545"/>
      <c r="NQS6" s="545"/>
      <c r="NQT6" s="545"/>
      <c r="NQU6" s="545"/>
      <c r="NQV6" s="545"/>
      <c r="NQW6" s="545"/>
      <c r="NQX6" s="545"/>
      <c r="NQY6" s="545"/>
      <c r="NQZ6" s="545"/>
      <c r="NRA6" s="545"/>
      <c r="NRB6" s="545"/>
      <c r="NRC6" s="545"/>
      <c r="NRD6" s="545"/>
      <c r="NRE6" s="545"/>
      <c r="NRF6" s="545"/>
      <c r="NRG6" s="545"/>
      <c r="NRH6" s="545"/>
      <c r="NRI6" s="545"/>
      <c r="NRJ6" s="545"/>
      <c r="NRK6" s="545"/>
      <c r="NRL6" s="545"/>
      <c r="NRM6" s="545"/>
      <c r="NRN6" s="545"/>
      <c r="NRO6" s="545"/>
      <c r="NRP6" s="545"/>
      <c r="NRQ6" s="545"/>
      <c r="NRR6" s="545"/>
      <c r="NRS6" s="545"/>
      <c r="NRT6" s="545"/>
      <c r="NRU6" s="545"/>
      <c r="NRV6" s="545"/>
      <c r="NRW6" s="545"/>
      <c r="NRX6" s="545"/>
      <c r="NRY6" s="545"/>
      <c r="NRZ6" s="545"/>
      <c r="NSA6" s="545"/>
      <c r="NSB6" s="545"/>
      <c r="NSC6" s="545"/>
      <c r="NSD6" s="545"/>
      <c r="NSE6" s="545"/>
      <c r="NSF6" s="545"/>
      <c r="NSG6" s="545"/>
      <c r="NSH6" s="545"/>
      <c r="NSI6" s="545"/>
      <c r="NSJ6" s="545"/>
      <c r="NSK6" s="545"/>
      <c r="NSL6" s="545"/>
      <c r="NSM6" s="545"/>
      <c r="NSN6" s="545"/>
      <c r="NSO6" s="545"/>
      <c r="NSP6" s="545"/>
      <c r="NSQ6" s="545"/>
      <c r="NSR6" s="545"/>
      <c r="NSS6" s="545"/>
      <c r="NST6" s="545"/>
      <c r="NSU6" s="545"/>
      <c r="NSV6" s="545"/>
      <c r="NSW6" s="545"/>
      <c r="NSX6" s="545"/>
      <c r="NSY6" s="545"/>
      <c r="NSZ6" s="545"/>
      <c r="NTA6" s="545"/>
      <c r="NTB6" s="545"/>
      <c r="NTC6" s="545"/>
      <c r="NTD6" s="545"/>
      <c r="NTE6" s="545"/>
      <c r="NTF6" s="545"/>
      <c r="NTG6" s="545"/>
      <c r="NTH6" s="545"/>
      <c r="NTI6" s="545"/>
      <c r="NTJ6" s="545"/>
      <c r="NTK6" s="545"/>
      <c r="NTL6" s="545"/>
      <c r="NTM6" s="545"/>
      <c r="NTN6" s="545"/>
      <c r="NTO6" s="545"/>
      <c r="NTP6" s="545"/>
      <c r="NTQ6" s="545"/>
      <c r="NTR6" s="545"/>
      <c r="NTS6" s="545"/>
      <c r="NTT6" s="545"/>
      <c r="NTU6" s="545"/>
      <c r="NTV6" s="545"/>
      <c r="NTW6" s="545"/>
      <c r="NTX6" s="545"/>
      <c r="NTY6" s="545"/>
      <c r="NTZ6" s="545"/>
      <c r="NUA6" s="545"/>
      <c r="NUB6" s="545"/>
      <c r="NUC6" s="545"/>
      <c r="NUD6" s="545"/>
      <c r="NUE6" s="545"/>
      <c r="NUF6" s="545"/>
      <c r="NUG6" s="545"/>
      <c r="NUH6" s="545"/>
      <c r="NUI6" s="545"/>
      <c r="NUJ6" s="545"/>
      <c r="NUK6" s="545"/>
      <c r="NUL6" s="545"/>
      <c r="NUM6" s="545"/>
      <c r="NUN6" s="545"/>
      <c r="NUO6" s="545"/>
      <c r="NUP6" s="545"/>
      <c r="NUQ6" s="545"/>
      <c r="NUR6" s="545"/>
      <c r="NUS6" s="545"/>
      <c r="NUT6" s="545"/>
      <c r="NUU6" s="545"/>
      <c r="NUV6" s="545"/>
      <c r="NUW6" s="545"/>
      <c r="NUX6" s="545"/>
      <c r="NUY6" s="545"/>
      <c r="NUZ6" s="545"/>
      <c r="NVA6" s="545"/>
      <c r="NVB6" s="545"/>
      <c r="NVC6" s="545"/>
      <c r="NVD6" s="545"/>
      <c r="NVE6" s="545"/>
      <c r="NVF6" s="545"/>
      <c r="NVG6" s="545"/>
      <c r="NVH6" s="545"/>
      <c r="NVI6" s="545"/>
      <c r="NVJ6" s="545"/>
      <c r="NVK6" s="545"/>
      <c r="NVL6" s="545"/>
      <c r="NVM6" s="545"/>
      <c r="NVN6" s="545"/>
      <c r="NVO6" s="545"/>
      <c r="NVP6" s="545"/>
      <c r="NVQ6" s="545"/>
      <c r="NVR6" s="545"/>
      <c r="NVS6" s="545"/>
      <c r="NVT6" s="545"/>
      <c r="NVU6" s="545"/>
      <c r="NVV6" s="545"/>
      <c r="NVW6" s="545"/>
      <c r="NVX6" s="545"/>
      <c r="NVY6" s="545"/>
      <c r="NVZ6" s="545"/>
      <c r="NWA6" s="545"/>
      <c r="NWB6" s="545"/>
      <c r="NWC6" s="545"/>
      <c r="NWD6" s="545"/>
      <c r="NWE6" s="545"/>
      <c r="NWF6" s="545"/>
      <c r="NWG6" s="545"/>
      <c r="NWH6" s="545"/>
      <c r="NWI6" s="545"/>
      <c r="NWJ6" s="545"/>
      <c r="NWK6" s="545"/>
      <c r="NWL6" s="545"/>
      <c r="NWM6" s="545"/>
      <c r="NWN6" s="545"/>
      <c r="NWO6" s="545"/>
      <c r="NWP6" s="545"/>
      <c r="NWQ6" s="545"/>
      <c r="NWR6" s="545"/>
      <c r="NWS6" s="545"/>
      <c r="NWT6" s="545"/>
      <c r="NWU6" s="545"/>
      <c r="NWV6" s="545"/>
      <c r="NWW6" s="545"/>
      <c r="NWX6" s="545"/>
      <c r="NWY6" s="545"/>
      <c r="NWZ6" s="545"/>
      <c r="NXA6" s="545"/>
      <c r="NXB6" s="545"/>
      <c r="NXC6" s="545"/>
      <c r="NXD6" s="545"/>
      <c r="NXE6" s="545"/>
      <c r="NXF6" s="545"/>
      <c r="NXG6" s="545"/>
      <c r="NXH6" s="545"/>
      <c r="NXI6" s="545"/>
      <c r="NXJ6" s="545"/>
      <c r="NXK6" s="545"/>
      <c r="NXL6" s="545"/>
      <c r="NXM6" s="545"/>
      <c r="NXN6" s="545"/>
      <c r="NXO6" s="545"/>
      <c r="NXP6" s="545"/>
      <c r="NXQ6" s="545"/>
      <c r="NXR6" s="545"/>
      <c r="NXS6" s="545"/>
      <c r="NXT6" s="545"/>
      <c r="NXU6" s="545"/>
      <c r="NXV6" s="545"/>
      <c r="NXW6" s="545"/>
      <c r="NXX6" s="545"/>
      <c r="NXY6" s="545"/>
      <c r="NXZ6" s="545"/>
      <c r="NYA6" s="545"/>
      <c r="NYB6" s="545"/>
      <c r="NYC6" s="545"/>
      <c r="NYD6" s="545"/>
      <c r="NYE6" s="545"/>
      <c r="NYF6" s="545"/>
      <c r="NYG6" s="545"/>
      <c r="NYH6" s="545"/>
      <c r="NYI6" s="545"/>
      <c r="NYJ6" s="545"/>
      <c r="NYK6" s="545"/>
      <c r="NYL6" s="545"/>
      <c r="NYM6" s="545"/>
      <c r="NYN6" s="545"/>
      <c r="NYO6" s="545"/>
      <c r="NYP6" s="545"/>
      <c r="NYQ6" s="545"/>
      <c r="NYR6" s="545"/>
      <c r="NYS6" s="545"/>
      <c r="NYT6" s="545"/>
      <c r="NYU6" s="545"/>
      <c r="NYV6" s="545"/>
      <c r="NYW6" s="545"/>
      <c r="NYX6" s="545"/>
      <c r="NYY6" s="545"/>
      <c r="NYZ6" s="545"/>
      <c r="NZA6" s="545"/>
      <c r="NZB6" s="545"/>
      <c r="NZC6" s="545"/>
      <c r="NZD6" s="545"/>
      <c r="NZE6" s="545"/>
      <c r="NZF6" s="545"/>
      <c r="NZG6" s="545"/>
      <c r="NZH6" s="545"/>
      <c r="NZI6" s="545"/>
      <c r="NZJ6" s="545"/>
      <c r="NZK6" s="545"/>
      <c r="NZL6" s="545"/>
      <c r="NZM6" s="545"/>
      <c r="NZN6" s="545"/>
      <c r="NZO6" s="545"/>
      <c r="NZP6" s="545"/>
      <c r="NZQ6" s="545"/>
      <c r="NZR6" s="545"/>
      <c r="NZS6" s="545"/>
      <c r="NZT6" s="545"/>
      <c r="NZU6" s="545"/>
      <c r="NZV6" s="545"/>
      <c r="NZW6" s="545"/>
      <c r="NZX6" s="545"/>
      <c r="NZY6" s="545"/>
      <c r="NZZ6" s="545"/>
      <c r="OAA6" s="545"/>
      <c r="OAB6" s="545"/>
      <c r="OAC6" s="545"/>
      <c r="OAD6" s="545"/>
      <c r="OAE6" s="545"/>
      <c r="OAF6" s="545"/>
      <c r="OAG6" s="545"/>
      <c r="OAH6" s="545"/>
      <c r="OAI6" s="545"/>
      <c r="OAJ6" s="545"/>
      <c r="OAK6" s="545"/>
      <c r="OAL6" s="545"/>
      <c r="OAM6" s="545"/>
      <c r="OAN6" s="545"/>
      <c r="OAO6" s="545"/>
      <c r="OAP6" s="545"/>
      <c r="OAQ6" s="545"/>
      <c r="OAR6" s="545"/>
      <c r="OAS6" s="545"/>
      <c r="OAT6" s="545"/>
      <c r="OAU6" s="545"/>
      <c r="OAV6" s="545"/>
      <c r="OAW6" s="545"/>
      <c r="OAX6" s="545"/>
      <c r="OAY6" s="545"/>
      <c r="OAZ6" s="545"/>
      <c r="OBA6" s="545"/>
      <c r="OBB6" s="545"/>
      <c r="OBC6" s="545"/>
      <c r="OBD6" s="545"/>
      <c r="OBE6" s="545"/>
      <c r="OBF6" s="545"/>
      <c r="OBG6" s="545"/>
      <c r="OBH6" s="545"/>
      <c r="OBI6" s="545"/>
      <c r="OBJ6" s="545"/>
      <c r="OBK6" s="545"/>
      <c r="OBL6" s="545"/>
      <c r="OBM6" s="545"/>
      <c r="OBN6" s="545"/>
      <c r="OBO6" s="545"/>
      <c r="OBP6" s="545"/>
      <c r="OBQ6" s="545"/>
      <c r="OBR6" s="545"/>
      <c r="OBS6" s="545"/>
      <c r="OBT6" s="545"/>
      <c r="OBU6" s="545"/>
      <c r="OBV6" s="545"/>
      <c r="OBW6" s="545"/>
      <c r="OBX6" s="545"/>
      <c r="OBY6" s="545"/>
      <c r="OBZ6" s="545"/>
      <c r="OCA6" s="545"/>
      <c r="OCB6" s="545"/>
      <c r="OCC6" s="545"/>
      <c r="OCD6" s="545"/>
      <c r="OCE6" s="545"/>
      <c r="OCF6" s="545"/>
      <c r="OCG6" s="545"/>
      <c r="OCH6" s="545"/>
      <c r="OCI6" s="545"/>
      <c r="OCJ6" s="545"/>
      <c r="OCK6" s="545"/>
      <c r="OCL6" s="545"/>
      <c r="OCM6" s="545"/>
      <c r="OCN6" s="545"/>
      <c r="OCO6" s="545"/>
      <c r="OCP6" s="545"/>
      <c r="OCQ6" s="545"/>
      <c r="OCR6" s="545"/>
      <c r="OCS6" s="545"/>
      <c r="OCT6" s="545"/>
      <c r="OCU6" s="545"/>
      <c r="OCV6" s="545"/>
      <c r="OCW6" s="545"/>
      <c r="OCX6" s="545"/>
      <c r="OCY6" s="545"/>
      <c r="OCZ6" s="545"/>
      <c r="ODA6" s="545"/>
      <c r="ODB6" s="545"/>
      <c r="ODC6" s="545"/>
      <c r="ODD6" s="545"/>
      <c r="ODE6" s="545"/>
      <c r="ODF6" s="545"/>
      <c r="ODG6" s="545"/>
      <c r="ODH6" s="545"/>
      <c r="ODI6" s="545"/>
      <c r="ODJ6" s="545"/>
      <c r="ODK6" s="545"/>
      <c r="ODL6" s="545"/>
      <c r="ODM6" s="545"/>
      <c r="ODN6" s="545"/>
      <c r="ODO6" s="545"/>
      <c r="ODP6" s="545"/>
      <c r="ODQ6" s="545"/>
      <c r="ODR6" s="545"/>
      <c r="ODS6" s="545"/>
      <c r="ODT6" s="545"/>
      <c r="ODU6" s="545"/>
      <c r="ODV6" s="545"/>
      <c r="ODW6" s="545"/>
      <c r="ODX6" s="545"/>
      <c r="ODY6" s="545"/>
      <c r="ODZ6" s="545"/>
      <c r="OEA6" s="545"/>
      <c r="OEB6" s="545"/>
      <c r="OEC6" s="545"/>
      <c r="OED6" s="545"/>
      <c r="OEE6" s="545"/>
      <c r="OEF6" s="545"/>
      <c r="OEG6" s="545"/>
      <c r="OEH6" s="545"/>
      <c r="OEI6" s="545"/>
      <c r="OEJ6" s="545"/>
      <c r="OEK6" s="545"/>
      <c r="OEL6" s="545"/>
      <c r="OEM6" s="545"/>
      <c r="OEN6" s="545"/>
      <c r="OEO6" s="545"/>
      <c r="OEP6" s="545"/>
      <c r="OEQ6" s="545"/>
      <c r="OER6" s="545"/>
      <c r="OES6" s="545"/>
      <c r="OET6" s="545"/>
      <c r="OEU6" s="545"/>
      <c r="OEV6" s="545"/>
      <c r="OEW6" s="545"/>
      <c r="OEX6" s="545"/>
      <c r="OEY6" s="545"/>
      <c r="OEZ6" s="545"/>
      <c r="OFA6" s="545"/>
      <c r="OFB6" s="545"/>
      <c r="OFC6" s="545"/>
      <c r="OFD6" s="545"/>
      <c r="OFE6" s="545"/>
      <c r="OFF6" s="545"/>
      <c r="OFG6" s="545"/>
      <c r="OFH6" s="545"/>
      <c r="OFI6" s="545"/>
      <c r="OFJ6" s="545"/>
      <c r="OFK6" s="545"/>
      <c r="OFL6" s="545"/>
      <c r="OFM6" s="545"/>
      <c r="OFN6" s="545"/>
      <c r="OFO6" s="545"/>
      <c r="OFP6" s="545"/>
      <c r="OFQ6" s="545"/>
      <c r="OFR6" s="545"/>
      <c r="OFS6" s="545"/>
      <c r="OFT6" s="545"/>
      <c r="OFU6" s="545"/>
      <c r="OFV6" s="545"/>
      <c r="OFW6" s="545"/>
      <c r="OFX6" s="545"/>
      <c r="OFY6" s="545"/>
      <c r="OFZ6" s="545"/>
      <c r="OGA6" s="545"/>
      <c r="OGB6" s="545"/>
      <c r="OGC6" s="545"/>
      <c r="OGD6" s="545"/>
      <c r="OGE6" s="545"/>
      <c r="OGF6" s="545"/>
      <c r="OGG6" s="545"/>
      <c r="OGH6" s="545"/>
      <c r="OGI6" s="545"/>
      <c r="OGJ6" s="545"/>
      <c r="OGK6" s="545"/>
      <c r="OGL6" s="545"/>
      <c r="OGM6" s="545"/>
      <c r="OGN6" s="545"/>
      <c r="OGO6" s="545"/>
      <c r="OGP6" s="545"/>
      <c r="OGQ6" s="545"/>
      <c r="OGR6" s="545"/>
      <c r="OGS6" s="545"/>
      <c r="OGT6" s="545"/>
      <c r="OGU6" s="545"/>
      <c r="OGV6" s="545"/>
      <c r="OGW6" s="545"/>
      <c r="OGX6" s="545"/>
      <c r="OGY6" s="545"/>
      <c r="OGZ6" s="545"/>
      <c r="OHA6" s="545"/>
      <c r="OHB6" s="545"/>
      <c r="OHC6" s="545"/>
      <c r="OHD6" s="545"/>
      <c r="OHE6" s="545"/>
      <c r="OHF6" s="545"/>
      <c r="OHG6" s="545"/>
      <c r="OHH6" s="545"/>
      <c r="OHI6" s="545"/>
      <c r="OHJ6" s="545"/>
      <c r="OHK6" s="545"/>
      <c r="OHL6" s="545"/>
      <c r="OHM6" s="545"/>
      <c r="OHN6" s="545"/>
      <c r="OHO6" s="545"/>
      <c r="OHP6" s="545"/>
      <c r="OHQ6" s="545"/>
      <c r="OHR6" s="545"/>
      <c r="OHS6" s="545"/>
      <c r="OHT6" s="545"/>
      <c r="OHU6" s="545"/>
      <c r="OHV6" s="545"/>
      <c r="OHW6" s="545"/>
      <c r="OHX6" s="545"/>
      <c r="OHY6" s="545"/>
      <c r="OHZ6" s="545"/>
      <c r="OIA6" s="545"/>
      <c r="OIB6" s="545"/>
      <c r="OIC6" s="545"/>
      <c r="OID6" s="545"/>
      <c r="OIE6" s="545"/>
      <c r="OIF6" s="545"/>
      <c r="OIG6" s="545"/>
      <c r="OIH6" s="545"/>
      <c r="OII6" s="545"/>
      <c r="OIJ6" s="545"/>
      <c r="OIK6" s="545"/>
      <c r="OIL6" s="545"/>
      <c r="OIM6" s="545"/>
      <c r="OIN6" s="545"/>
      <c r="OIO6" s="545"/>
      <c r="OIP6" s="545"/>
      <c r="OIQ6" s="545"/>
      <c r="OIR6" s="545"/>
      <c r="OIS6" s="545"/>
      <c r="OIT6" s="545"/>
      <c r="OIU6" s="545"/>
      <c r="OIV6" s="545"/>
      <c r="OIW6" s="545"/>
      <c r="OIX6" s="545"/>
      <c r="OIY6" s="545"/>
      <c r="OIZ6" s="545"/>
      <c r="OJA6" s="545"/>
      <c r="OJB6" s="545"/>
      <c r="OJC6" s="545"/>
      <c r="OJD6" s="545"/>
      <c r="OJE6" s="545"/>
      <c r="OJF6" s="545"/>
      <c r="OJG6" s="545"/>
      <c r="OJH6" s="545"/>
      <c r="OJI6" s="545"/>
      <c r="OJJ6" s="545"/>
      <c r="OJK6" s="545"/>
      <c r="OJL6" s="545"/>
      <c r="OJM6" s="545"/>
      <c r="OJN6" s="545"/>
      <c r="OJO6" s="545"/>
      <c r="OJP6" s="545"/>
      <c r="OJQ6" s="545"/>
      <c r="OJR6" s="545"/>
      <c r="OJS6" s="545"/>
      <c r="OJT6" s="545"/>
      <c r="OJU6" s="545"/>
      <c r="OJV6" s="545"/>
      <c r="OJW6" s="545"/>
      <c r="OJX6" s="545"/>
      <c r="OJY6" s="545"/>
      <c r="OJZ6" s="545"/>
      <c r="OKA6" s="545"/>
      <c r="OKB6" s="545"/>
      <c r="OKC6" s="545"/>
      <c r="OKD6" s="545"/>
      <c r="OKE6" s="545"/>
      <c r="OKF6" s="545"/>
      <c r="OKG6" s="545"/>
      <c r="OKH6" s="545"/>
      <c r="OKI6" s="545"/>
      <c r="OKJ6" s="545"/>
      <c r="OKK6" s="545"/>
      <c r="OKL6" s="545"/>
      <c r="OKM6" s="545"/>
      <c r="OKN6" s="545"/>
      <c r="OKO6" s="545"/>
      <c r="OKP6" s="545"/>
      <c r="OKQ6" s="545"/>
      <c r="OKR6" s="545"/>
      <c r="OKS6" s="545"/>
      <c r="OKT6" s="545"/>
      <c r="OKU6" s="545"/>
      <c r="OKV6" s="545"/>
      <c r="OKW6" s="545"/>
      <c r="OKX6" s="545"/>
      <c r="OKY6" s="545"/>
      <c r="OKZ6" s="545"/>
      <c r="OLA6" s="545"/>
      <c r="OLB6" s="545"/>
      <c r="OLC6" s="545"/>
      <c r="OLD6" s="545"/>
      <c r="OLE6" s="545"/>
      <c r="OLF6" s="545"/>
      <c r="OLG6" s="545"/>
      <c r="OLH6" s="545"/>
      <c r="OLI6" s="545"/>
      <c r="OLJ6" s="545"/>
      <c r="OLK6" s="545"/>
      <c r="OLL6" s="545"/>
      <c r="OLM6" s="545"/>
      <c r="OLN6" s="545"/>
      <c r="OLO6" s="545"/>
      <c r="OLP6" s="545"/>
      <c r="OLQ6" s="545"/>
      <c r="OLR6" s="545"/>
      <c r="OLS6" s="545"/>
      <c r="OLT6" s="545"/>
      <c r="OLU6" s="545"/>
      <c r="OLV6" s="545"/>
      <c r="OLW6" s="545"/>
      <c r="OLX6" s="545"/>
      <c r="OLY6" s="545"/>
      <c r="OLZ6" s="545"/>
      <c r="OMA6" s="545"/>
      <c r="OMB6" s="545"/>
      <c r="OMC6" s="545"/>
      <c r="OMD6" s="545"/>
      <c r="OME6" s="545"/>
      <c r="OMF6" s="545"/>
      <c r="OMG6" s="545"/>
      <c r="OMH6" s="545"/>
      <c r="OMI6" s="545"/>
      <c r="OMJ6" s="545"/>
      <c r="OMK6" s="545"/>
      <c r="OML6" s="545"/>
      <c r="OMM6" s="545"/>
      <c r="OMN6" s="545"/>
      <c r="OMO6" s="545"/>
      <c r="OMP6" s="545"/>
      <c r="OMQ6" s="545"/>
      <c r="OMR6" s="545"/>
      <c r="OMS6" s="545"/>
      <c r="OMT6" s="545"/>
      <c r="OMU6" s="545"/>
      <c r="OMV6" s="545"/>
      <c r="OMW6" s="545"/>
      <c r="OMX6" s="545"/>
      <c r="OMY6" s="545"/>
      <c r="OMZ6" s="545"/>
      <c r="ONA6" s="545"/>
      <c r="ONB6" s="545"/>
      <c r="ONC6" s="545"/>
      <c r="OND6" s="545"/>
      <c r="ONE6" s="545"/>
      <c r="ONF6" s="545"/>
      <c r="ONG6" s="545"/>
      <c r="ONH6" s="545"/>
      <c r="ONI6" s="545"/>
      <c r="ONJ6" s="545"/>
      <c r="ONK6" s="545"/>
      <c r="ONL6" s="545"/>
      <c r="ONM6" s="545"/>
      <c r="ONN6" s="545"/>
      <c r="ONO6" s="545"/>
      <c r="ONP6" s="545"/>
      <c r="ONQ6" s="545"/>
      <c r="ONR6" s="545"/>
      <c r="ONS6" s="545"/>
      <c r="ONT6" s="545"/>
      <c r="ONU6" s="545"/>
      <c r="ONV6" s="545"/>
      <c r="ONW6" s="545"/>
      <c r="ONX6" s="545"/>
      <c r="ONY6" s="545"/>
      <c r="ONZ6" s="545"/>
      <c r="OOA6" s="545"/>
      <c r="OOB6" s="545"/>
      <c r="OOC6" s="545"/>
      <c r="OOD6" s="545"/>
      <c r="OOE6" s="545"/>
      <c r="OOF6" s="545"/>
      <c r="OOG6" s="545"/>
      <c r="OOH6" s="545"/>
      <c r="OOI6" s="545"/>
      <c r="OOJ6" s="545"/>
      <c r="OOK6" s="545"/>
      <c r="OOL6" s="545"/>
      <c r="OOM6" s="545"/>
      <c r="OON6" s="545"/>
      <c r="OOO6" s="545"/>
      <c r="OOP6" s="545"/>
      <c r="OOQ6" s="545"/>
      <c r="OOR6" s="545"/>
      <c r="OOS6" s="545"/>
      <c r="OOT6" s="545"/>
      <c r="OOU6" s="545"/>
      <c r="OOV6" s="545"/>
      <c r="OOW6" s="545"/>
      <c r="OOX6" s="545"/>
      <c r="OOY6" s="545"/>
      <c r="OOZ6" s="545"/>
      <c r="OPA6" s="545"/>
      <c r="OPB6" s="545"/>
      <c r="OPC6" s="545"/>
      <c r="OPD6" s="545"/>
      <c r="OPE6" s="545"/>
      <c r="OPF6" s="545"/>
      <c r="OPG6" s="545"/>
      <c r="OPH6" s="545"/>
      <c r="OPI6" s="545"/>
      <c r="OPJ6" s="545"/>
      <c r="OPK6" s="545"/>
      <c r="OPL6" s="545"/>
      <c r="OPM6" s="545"/>
      <c r="OPN6" s="545"/>
      <c r="OPO6" s="545"/>
      <c r="OPP6" s="545"/>
      <c r="OPQ6" s="545"/>
      <c r="OPR6" s="545"/>
      <c r="OPS6" s="545"/>
      <c r="OPT6" s="545"/>
      <c r="OPU6" s="545"/>
      <c r="OPV6" s="545"/>
      <c r="OPW6" s="545"/>
      <c r="OPX6" s="545"/>
      <c r="OPY6" s="545"/>
      <c r="OPZ6" s="545"/>
      <c r="OQA6" s="545"/>
      <c r="OQB6" s="545"/>
      <c r="OQC6" s="545"/>
      <c r="OQD6" s="545"/>
      <c r="OQE6" s="545"/>
      <c r="OQF6" s="545"/>
      <c r="OQG6" s="545"/>
      <c r="OQH6" s="545"/>
      <c r="OQI6" s="545"/>
      <c r="OQJ6" s="545"/>
      <c r="OQK6" s="545"/>
      <c r="OQL6" s="545"/>
      <c r="OQM6" s="545"/>
      <c r="OQN6" s="545"/>
      <c r="OQO6" s="545"/>
      <c r="OQP6" s="545"/>
      <c r="OQQ6" s="545"/>
      <c r="OQR6" s="545"/>
      <c r="OQS6" s="545"/>
      <c r="OQT6" s="545"/>
      <c r="OQU6" s="545"/>
      <c r="OQV6" s="545"/>
      <c r="OQW6" s="545"/>
      <c r="OQX6" s="545"/>
      <c r="OQY6" s="545"/>
      <c r="OQZ6" s="545"/>
      <c r="ORA6" s="545"/>
      <c r="ORB6" s="545"/>
      <c r="ORC6" s="545"/>
      <c r="ORD6" s="545"/>
      <c r="ORE6" s="545"/>
      <c r="ORF6" s="545"/>
      <c r="ORG6" s="545"/>
      <c r="ORH6" s="545"/>
      <c r="ORI6" s="545"/>
      <c r="ORJ6" s="545"/>
      <c r="ORK6" s="545"/>
      <c r="ORL6" s="545"/>
      <c r="ORM6" s="545"/>
      <c r="ORN6" s="545"/>
      <c r="ORO6" s="545"/>
      <c r="ORP6" s="545"/>
      <c r="ORQ6" s="545"/>
      <c r="ORR6" s="545"/>
      <c r="ORS6" s="545"/>
      <c r="ORT6" s="545"/>
      <c r="ORU6" s="545"/>
      <c r="ORV6" s="545"/>
      <c r="ORW6" s="545"/>
      <c r="ORX6" s="545"/>
      <c r="ORY6" s="545"/>
      <c r="ORZ6" s="545"/>
      <c r="OSA6" s="545"/>
      <c r="OSB6" s="545"/>
      <c r="OSC6" s="545"/>
      <c r="OSD6" s="545"/>
      <c r="OSE6" s="545"/>
      <c r="OSF6" s="545"/>
      <c r="OSG6" s="545"/>
      <c r="OSH6" s="545"/>
      <c r="OSI6" s="545"/>
      <c r="OSJ6" s="545"/>
      <c r="OSK6" s="545"/>
      <c r="OSL6" s="545"/>
      <c r="OSM6" s="545"/>
      <c r="OSN6" s="545"/>
      <c r="OSO6" s="545"/>
      <c r="OSP6" s="545"/>
      <c r="OSQ6" s="545"/>
      <c r="OSR6" s="545"/>
      <c r="OSS6" s="545"/>
      <c r="OST6" s="545"/>
      <c r="OSU6" s="545"/>
      <c r="OSV6" s="545"/>
      <c r="OSW6" s="545"/>
      <c r="OSX6" s="545"/>
      <c r="OSY6" s="545"/>
      <c r="OSZ6" s="545"/>
      <c r="OTA6" s="545"/>
      <c r="OTB6" s="545"/>
      <c r="OTC6" s="545"/>
      <c r="OTD6" s="545"/>
      <c r="OTE6" s="545"/>
      <c r="OTF6" s="545"/>
      <c r="OTG6" s="545"/>
      <c r="OTH6" s="545"/>
      <c r="OTI6" s="545"/>
      <c r="OTJ6" s="545"/>
      <c r="OTK6" s="545"/>
      <c r="OTL6" s="545"/>
      <c r="OTM6" s="545"/>
      <c r="OTN6" s="545"/>
      <c r="OTO6" s="545"/>
      <c r="OTP6" s="545"/>
      <c r="OTQ6" s="545"/>
      <c r="OTR6" s="545"/>
      <c r="OTS6" s="545"/>
      <c r="OTT6" s="545"/>
      <c r="OTU6" s="545"/>
      <c r="OTV6" s="545"/>
      <c r="OTW6" s="545"/>
      <c r="OTX6" s="545"/>
      <c r="OTY6" s="545"/>
      <c r="OTZ6" s="545"/>
      <c r="OUA6" s="545"/>
      <c r="OUB6" s="545"/>
      <c r="OUC6" s="545"/>
      <c r="OUD6" s="545"/>
      <c r="OUE6" s="545"/>
      <c r="OUF6" s="545"/>
      <c r="OUG6" s="545"/>
      <c r="OUH6" s="545"/>
      <c r="OUI6" s="545"/>
      <c r="OUJ6" s="545"/>
      <c r="OUK6" s="545"/>
      <c r="OUL6" s="545"/>
      <c r="OUM6" s="545"/>
      <c r="OUN6" s="545"/>
      <c r="OUO6" s="545"/>
      <c r="OUP6" s="545"/>
      <c r="OUQ6" s="545"/>
      <c r="OUR6" s="545"/>
      <c r="OUS6" s="545"/>
      <c r="OUT6" s="545"/>
      <c r="OUU6" s="545"/>
      <c r="OUV6" s="545"/>
      <c r="OUW6" s="545"/>
      <c r="OUX6" s="545"/>
      <c r="OUY6" s="545"/>
      <c r="OUZ6" s="545"/>
      <c r="OVA6" s="545"/>
      <c r="OVB6" s="545"/>
      <c r="OVC6" s="545"/>
      <c r="OVD6" s="545"/>
      <c r="OVE6" s="545"/>
      <c r="OVF6" s="545"/>
      <c r="OVG6" s="545"/>
      <c r="OVH6" s="545"/>
      <c r="OVI6" s="545"/>
      <c r="OVJ6" s="545"/>
      <c r="OVK6" s="545"/>
      <c r="OVL6" s="545"/>
      <c r="OVM6" s="545"/>
      <c r="OVN6" s="545"/>
      <c r="OVO6" s="545"/>
      <c r="OVP6" s="545"/>
      <c r="OVQ6" s="545"/>
      <c r="OVR6" s="545"/>
      <c r="OVS6" s="545"/>
      <c r="OVT6" s="545"/>
      <c r="OVU6" s="545"/>
      <c r="OVV6" s="545"/>
      <c r="OVW6" s="545"/>
      <c r="OVX6" s="545"/>
      <c r="OVY6" s="545"/>
      <c r="OVZ6" s="545"/>
      <c r="OWA6" s="545"/>
      <c r="OWB6" s="545"/>
      <c r="OWC6" s="545"/>
      <c r="OWD6" s="545"/>
      <c r="OWE6" s="545"/>
      <c r="OWF6" s="545"/>
      <c r="OWG6" s="545"/>
      <c r="OWH6" s="545"/>
      <c r="OWI6" s="545"/>
      <c r="OWJ6" s="545"/>
      <c r="OWK6" s="545"/>
      <c r="OWL6" s="545"/>
      <c r="OWM6" s="545"/>
      <c r="OWN6" s="545"/>
      <c r="OWO6" s="545"/>
      <c r="OWP6" s="545"/>
      <c r="OWQ6" s="545"/>
      <c r="OWR6" s="545"/>
      <c r="OWS6" s="545"/>
      <c r="OWT6" s="545"/>
      <c r="OWU6" s="545"/>
      <c r="OWV6" s="545"/>
      <c r="OWW6" s="545"/>
      <c r="OWX6" s="545"/>
      <c r="OWY6" s="545"/>
      <c r="OWZ6" s="545"/>
      <c r="OXA6" s="545"/>
      <c r="OXB6" s="545"/>
      <c r="OXC6" s="545"/>
      <c r="OXD6" s="545"/>
      <c r="OXE6" s="545"/>
      <c r="OXF6" s="545"/>
      <c r="OXG6" s="545"/>
      <c r="OXH6" s="545"/>
      <c r="OXI6" s="545"/>
      <c r="OXJ6" s="545"/>
      <c r="OXK6" s="545"/>
      <c r="OXL6" s="545"/>
      <c r="OXM6" s="545"/>
      <c r="OXN6" s="545"/>
      <c r="OXO6" s="545"/>
      <c r="OXP6" s="545"/>
      <c r="OXQ6" s="545"/>
      <c r="OXR6" s="545"/>
      <c r="OXS6" s="545"/>
      <c r="OXT6" s="545"/>
      <c r="OXU6" s="545"/>
      <c r="OXV6" s="545"/>
      <c r="OXW6" s="545"/>
      <c r="OXX6" s="545"/>
      <c r="OXY6" s="545"/>
      <c r="OXZ6" s="545"/>
      <c r="OYA6" s="545"/>
      <c r="OYB6" s="545"/>
      <c r="OYC6" s="545"/>
      <c r="OYD6" s="545"/>
      <c r="OYE6" s="545"/>
      <c r="OYF6" s="545"/>
      <c r="OYG6" s="545"/>
      <c r="OYH6" s="545"/>
      <c r="OYI6" s="545"/>
      <c r="OYJ6" s="545"/>
      <c r="OYK6" s="545"/>
      <c r="OYL6" s="545"/>
      <c r="OYM6" s="545"/>
      <c r="OYN6" s="545"/>
      <c r="OYO6" s="545"/>
      <c r="OYP6" s="545"/>
      <c r="OYQ6" s="545"/>
      <c r="OYR6" s="545"/>
      <c r="OYS6" s="545"/>
      <c r="OYT6" s="545"/>
      <c r="OYU6" s="545"/>
      <c r="OYV6" s="545"/>
      <c r="OYW6" s="545"/>
      <c r="OYX6" s="545"/>
      <c r="OYY6" s="545"/>
      <c r="OYZ6" s="545"/>
      <c r="OZA6" s="545"/>
      <c r="OZB6" s="545"/>
      <c r="OZC6" s="545"/>
      <c r="OZD6" s="545"/>
      <c r="OZE6" s="545"/>
      <c r="OZF6" s="545"/>
      <c r="OZG6" s="545"/>
      <c r="OZH6" s="545"/>
      <c r="OZI6" s="545"/>
      <c r="OZJ6" s="545"/>
      <c r="OZK6" s="545"/>
      <c r="OZL6" s="545"/>
      <c r="OZM6" s="545"/>
      <c r="OZN6" s="545"/>
      <c r="OZO6" s="545"/>
      <c r="OZP6" s="545"/>
      <c r="OZQ6" s="545"/>
      <c r="OZR6" s="545"/>
      <c r="OZS6" s="545"/>
      <c r="OZT6" s="545"/>
      <c r="OZU6" s="545"/>
      <c r="OZV6" s="545"/>
      <c r="OZW6" s="545"/>
      <c r="OZX6" s="545"/>
      <c r="OZY6" s="545"/>
      <c r="OZZ6" s="545"/>
      <c r="PAA6" s="545"/>
      <c r="PAB6" s="545"/>
      <c r="PAC6" s="545"/>
      <c r="PAD6" s="545"/>
      <c r="PAE6" s="545"/>
      <c r="PAF6" s="545"/>
      <c r="PAG6" s="545"/>
      <c r="PAH6" s="545"/>
      <c r="PAI6" s="545"/>
      <c r="PAJ6" s="545"/>
      <c r="PAK6" s="545"/>
      <c r="PAL6" s="545"/>
      <c r="PAM6" s="545"/>
      <c r="PAN6" s="545"/>
      <c r="PAO6" s="545"/>
      <c r="PAP6" s="545"/>
      <c r="PAQ6" s="545"/>
      <c r="PAR6" s="545"/>
      <c r="PAS6" s="545"/>
      <c r="PAT6" s="545"/>
      <c r="PAU6" s="545"/>
      <c r="PAV6" s="545"/>
      <c r="PAW6" s="545"/>
      <c r="PAX6" s="545"/>
      <c r="PAY6" s="545"/>
      <c r="PAZ6" s="545"/>
      <c r="PBA6" s="545"/>
      <c r="PBB6" s="545"/>
      <c r="PBC6" s="545"/>
      <c r="PBD6" s="545"/>
      <c r="PBE6" s="545"/>
      <c r="PBF6" s="545"/>
      <c r="PBG6" s="545"/>
      <c r="PBH6" s="545"/>
      <c r="PBI6" s="545"/>
      <c r="PBJ6" s="545"/>
      <c r="PBK6" s="545"/>
      <c r="PBL6" s="545"/>
      <c r="PBM6" s="545"/>
      <c r="PBN6" s="545"/>
      <c r="PBO6" s="545"/>
      <c r="PBP6" s="545"/>
      <c r="PBQ6" s="545"/>
      <c r="PBR6" s="545"/>
      <c r="PBS6" s="545"/>
      <c r="PBT6" s="545"/>
      <c r="PBU6" s="545"/>
      <c r="PBV6" s="545"/>
      <c r="PBW6" s="545"/>
      <c r="PBX6" s="545"/>
      <c r="PBY6" s="545"/>
      <c r="PBZ6" s="545"/>
      <c r="PCA6" s="545"/>
      <c r="PCB6" s="545"/>
      <c r="PCC6" s="545"/>
      <c r="PCD6" s="545"/>
      <c r="PCE6" s="545"/>
      <c r="PCF6" s="545"/>
      <c r="PCG6" s="545"/>
      <c r="PCH6" s="545"/>
      <c r="PCI6" s="545"/>
      <c r="PCJ6" s="545"/>
      <c r="PCK6" s="545"/>
      <c r="PCL6" s="545"/>
      <c r="PCM6" s="545"/>
      <c r="PCN6" s="545"/>
      <c r="PCO6" s="545"/>
      <c r="PCP6" s="545"/>
      <c r="PCQ6" s="545"/>
      <c r="PCR6" s="545"/>
      <c r="PCS6" s="545"/>
      <c r="PCT6" s="545"/>
      <c r="PCU6" s="545"/>
      <c r="PCV6" s="545"/>
      <c r="PCW6" s="545"/>
      <c r="PCX6" s="545"/>
      <c r="PCY6" s="545"/>
      <c r="PCZ6" s="545"/>
      <c r="PDA6" s="545"/>
      <c r="PDB6" s="545"/>
      <c r="PDC6" s="545"/>
      <c r="PDD6" s="545"/>
      <c r="PDE6" s="545"/>
      <c r="PDF6" s="545"/>
      <c r="PDG6" s="545"/>
      <c r="PDH6" s="545"/>
      <c r="PDI6" s="545"/>
      <c r="PDJ6" s="545"/>
      <c r="PDK6" s="545"/>
      <c r="PDL6" s="545"/>
      <c r="PDM6" s="545"/>
      <c r="PDN6" s="545"/>
      <c r="PDO6" s="545"/>
      <c r="PDP6" s="545"/>
      <c r="PDQ6" s="545"/>
      <c r="PDR6" s="545"/>
      <c r="PDS6" s="545"/>
      <c r="PDT6" s="545"/>
      <c r="PDU6" s="545"/>
      <c r="PDV6" s="545"/>
      <c r="PDW6" s="545"/>
      <c r="PDX6" s="545"/>
      <c r="PDY6" s="545"/>
      <c r="PDZ6" s="545"/>
      <c r="PEA6" s="545"/>
      <c r="PEB6" s="545"/>
      <c r="PEC6" s="545"/>
      <c r="PED6" s="545"/>
      <c r="PEE6" s="545"/>
      <c r="PEF6" s="545"/>
      <c r="PEG6" s="545"/>
      <c r="PEH6" s="545"/>
      <c r="PEI6" s="545"/>
      <c r="PEJ6" s="545"/>
      <c r="PEK6" s="545"/>
      <c r="PEL6" s="545"/>
      <c r="PEM6" s="545"/>
      <c r="PEN6" s="545"/>
      <c r="PEO6" s="545"/>
      <c r="PEP6" s="545"/>
      <c r="PEQ6" s="545"/>
      <c r="PER6" s="545"/>
      <c r="PES6" s="545"/>
      <c r="PET6" s="545"/>
      <c r="PEU6" s="545"/>
      <c r="PEV6" s="545"/>
      <c r="PEW6" s="545"/>
      <c r="PEX6" s="545"/>
      <c r="PEY6" s="545"/>
      <c r="PEZ6" s="545"/>
      <c r="PFA6" s="545"/>
      <c r="PFB6" s="545"/>
      <c r="PFC6" s="545"/>
      <c r="PFD6" s="545"/>
      <c r="PFE6" s="545"/>
      <c r="PFF6" s="545"/>
      <c r="PFG6" s="545"/>
      <c r="PFH6" s="545"/>
      <c r="PFI6" s="545"/>
      <c r="PFJ6" s="545"/>
      <c r="PFK6" s="545"/>
      <c r="PFL6" s="545"/>
      <c r="PFM6" s="545"/>
      <c r="PFN6" s="545"/>
      <c r="PFO6" s="545"/>
      <c r="PFP6" s="545"/>
      <c r="PFQ6" s="545"/>
      <c r="PFR6" s="545"/>
      <c r="PFS6" s="545"/>
      <c r="PFT6" s="545"/>
      <c r="PFU6" s="545"/>
      <c r="PFV6" s="545"/>
      <c r="PFW6" s="545"/>
      <c r="PFX6" s="545"/>
      <c r="PFY6" s="545"/>
      <c r="PFZ6" s="545"/>
      <c r="PGA6" s="545"/>
      <c r="PGB6" s="545"/>
      <c r="PGC6" s="545"/>
      <c r="PGD6" s="545"/>
      <c r="PGE6" s="545"/>
      <c r="PGF6" s="545"/>
      <c r="PGG6" s="545"/>
      <c r="PGH6" s="545"/>
      <c r="PGI6" s="545"/>
      <c r="PGJ6" s="545"/>
      <c r="PGK6" s="545"/>
      <c r="PGL6" s="545"/>
      <c r="PGM6" s="545"/>
      <c r="PGN6" s="545"/>
      <c r="PGO6" s="545"/>
      <c r="PGP6" s="545"/>
      <c r="PGQ6" s="545"/>
      <c r="PGR6" s="545"/>
      <c r="PGS6" s="545"/>
      <c r="PGT6" s="545"/>
      <c r="PGU6" s="545"/>
      <c r="PGV6" s="545"/>
      <c r="PGW6" s="545"/>
      <c r="PGX6" s="545"/>
      <c r="PGY6" s="545"/>
      <c r="PGZ6" s="545"/>
      <c r="PHA6" s="545"/>
      <c r="PHB6" s="545"/>
      <c r="PHC6" s="545"/>
      <c r="PHD6" s="545"/>
      <c r="PHE6" s="545"/>
      <c r="PHF6" s="545"/>
      <c r="PHG6" s="545"/>
      <c r="PHH6" s="545"/>
      <c r="PHI6" s="545"/>
      <c r="PHJ6" s="545"/>
      <c r="PHK6" s="545"/>
      <c r="PHL6" s="545"/>
      <c r="PHM6" s="545"/>
      <c r="PHN6" s="545"/>
      <c r="PHO6" s="545"/>
      <c r="PHP6" s="545"/>
      <c r="PHQ6" s="545"/>
      <c r="PHR6" s="545"/>
      <c r="PHS6" s="545"/>
      <c r="PHT6" s="545"/>
      <c r="PHU6" s="545"/>
      <c r="PHV6" s="545"/>
      <c r="PHW6" s="545"/>
      <c r="PHX6" s="545"/>
      <c r="PHY6" s="545"/>
      <c r="PHZ6" s="545"/>
      <c r="PIA6" s="545"/>
      <c r="PIB6" s="545"/>
      <c r="PIC6" s="545"/>
      <c r="PID6" s="545"/>
      <c r="PIE6" s="545"/>
      <c r="PIF6" s="545"/>
      <c r="PIG6" s="545"/>
      <c r="PIH6" s="545"/>
      <c r="PII6" s="545"/>
      <c r="PIJ6" s="545"/>
      <c r="PIK6" s="545"/>
      <c r="PIL6" s="545"/>
      <c r="PIM6" s="545"/>
      <c r="PIN6" s="545"/>
      <c r="PIO6" s="545"/>
      <c r="PIP6" s="545"/>
      <c r="PIQ6" s="545"/>
      <c r="PIR6" s="545"/>
      <c r="PIS6" s="545"/>
      <c r="PIT6" s="545"/>
      <c r="PIU6" s="545"/>
      <c r="PIV6" s="545"/>
      <c r="PIW6" s="545"/>
      <c r="PIX6" s="545"/>
      <c r="PIY6" s="545"/>
      <c r="PIZ6" s="545"/>
      <c r="PJA6" s="545"/>
      <c r="PJB6" s="545"/>
      <c r="PJC6" s="545"/>
      <c r="PJD6" s="545"/>
      <c r="PJE6" s="545"/>
      <c r="PJF6" s="545"/>
      <c r="PJG6" s="545"/>
      <c r="PJH6" s="545"/>
      <c r="PJI6" s="545"/>
      <c r="PJJ6" s="545"/>
      <c r="PJK6" s="545"/>
      <c r="PJL6" s="545"/>
      <c r="PJM6" s="545"/>
      <c r="PJN6" s="545"/>
      <c r="PJO6" s="545"/>
      <c r="PJP6" s="545"/>
      <c r="PJQ6" s="545"/>
      <c r="PJR6" s="545"/>
      <c r="PJS6" s="545"/>
      <c r="PJT6" s="545"/>
      <c r="PJU6" s="545"/>
      <c r="PJV6" s="545"/>
      <c r="PJW6" s="545"/>
      <c r="PJX6" s="545"/>
      <c r="PJY6" s="545"/>
      <c r="PJZ6" s="545"/>
      <c r="PKA6" s="545"/>
      <c r="PKB6" s="545"/>
      <c r="PKC6" s="545"/>
      <c r="PKD6" s="545"/>
      <c r="PKE6" s="545"/>
      <c r="PKF6" s="545"/>
      <c r="PKG6" s="545"/>
      <c r="PKH6" s="545"/>
      <c r="PKI6" s="545"/>
      <c r="PKJ6" s="545"/>
      <c r="PKK6" s="545"/>
      <c r="PKL6" s="545"/>
      <c r="PKM6" s="545"/>
      <c r="PKN6" s="545"/>
      <c r="PKO6" s="545"/>
      <c r="PKP6" s="545"/>
      <c r="PKQ6" s="545"/>
      <c r="PKR6" s="545"/>
      <c r="PKS6" s="545"/>
      <c r="PKT6" s="545"/>
      <c r="PKU6" s="545"/>
      <c r="PKV6" s="545"/>
      <c r="PKW6" s="545"/>
      <c r="PKX6" s="545"/>
      <c r="PKY6" s="545"/>
      <c r="PKZ6" s="545"/>
      <c r="PLA6" s="545"/>
      <c r="PLB6" s="545"/>
      <c r="PLC6" s="545"/>
      <c r="PLD6" s="545"/>
      <c r="PLE6" s="545"/>
      <c r="PLF6" s="545"/>
      <c r="PLG6" s="545"/>
      <c r="PLH6" s="545"/>
      <c r="PLI6" s="545"/>
      <c r="PLJ6" s="545"/>
      <c r="PLK6" s="545"/>
      <c r="PLL6" s="545"/>
      <c r="PLM6" s="545"/>
      <c r="PLN6" s="545"/>
      <c r="PLO6" s="545"/>
      <c r="PLP6" s="545"/>
      <c r="PLQ6" s="545"/>
      <c r="PLR6" s="545"/>
      <c r="PLS6" s="545"/>
      <c r="PLT6" s="545"/>
      <c r="PLU6" s="545"/>
      <c r="PLV6" s="545"/>
      <c r="PLW6" s="545"/>
      <c r="PLX6" s="545"/>
      <c r="PLY6" s="545"/>
      <c r="PLZ6" s="545"/>
      <c r="PMA6" s="545"/>
      <c r="PMB6" s="545"/>
      <c r="PMC6" s="545"/>
      <c r="PMD6" s="545"/>
      <c r="PME6" s="545"/>
      <c r="PMF6" s="545"/>
      <c r="PMG6" s="545"/>
      <c r="PMH6" s="545"/>
      <c r="PMI6" s="545"/>
      <c r="PMJ6" s="545"/>
      <c r="PMK6" s="545"/>
      <c r="PML6" s="545"/>
      <c r="PMM6" s="545"/>
      <c r="PMN6" s="545"/>
      <c r="PMO6" s="545"/>
      <c r="PMP6" s="545"/>
      <c r="PMQ6" s="545"/>
      <c r="PMR6" s="545"/>
      <c r="PMS6" s="545"/>
      <c r="PMT6" s="545"/>
      <c r="PMU6" s="545"/>
      <c r="PMV6" s="545"/>
      <c r="PMW6" s="545"/>
      <c r="PMX6" s="545"/>
      <c r="PMY6" s="545"/>
      <c r="PMZ6" s="545"/>
      <c r="PNA6" s="545"/>
      <c r="PNB6" s="545"/>
      <c r="PNC6" s="545"/>
      <c r="PND6" s="545"/>
      <c r="PNE6" s="545"/>
      <c r="PNF6" s="545"/>
      <c r="PNG6" s="545"/>
      <c r="PNH6" s="545"/>
      <c r="PNI6" s="545"/>
      <c r="PNJ6" s="545"/>
      <c r="PNK6" s="545"/>
      <c r="PNL6" s="545"/>
      <c r="PNM6" s="545"/>
      <c r="PNN6" s="545"/>
      <c r="PNO6" s="545"/>
      <c r="PNP6" s="545"/>
      <c r="PNQ6" s="545"/>
      <c r="PNR6" s="545"/>
      <c r="PNS6" s="545"/>
      <c r="PNT6" s="545"/>
      <c r="PNU6" s="545"/>
      <c r="PNV6" s="545"/>
      <c r="PNW6" s="545"/>
      <c r="PNX6" s="545"/>
      <c r="PNY6" s="545"/>
      <c r="PNZ6" s="545"/>
      <c r="POA6" s="545"/>
      <c r="POB6" s="545"/>
      <c r="POC6" s="545"/>
      <c r="POD6" s="545"/>
      <c r="POE6" s="545"/>
      <c r="POF6" s="545"/>
      <c r="POG6" s="545"/>
      <c r="POH6" s="545"/>
      <c r="POI6" s="545"/>
      <c r="POJ6" s="545"/>
      <c r="POK6" s="545"/>
      <c r="POL6" s="545"/>
      <c r="POM6" s="545"/>
      <c r="PON6" s="545"/>
      <c r="POO6" s="545"/>
      <c r="POP6" s="545"/>
      <c r="POQ6" s="545"/>
      <c r="POR6" s="545"/>
      <c r="POS6" s="545"/>
      <c r="POT6" s="545"/>
      <c r="POU6" s="545"/>
      <c r="POV6" s="545"/>
      <c r="POW6" s="545"/>
      <c r="POX6" s="545"/>
      <c r="POY6" s="545"/>
      <c r="POZ6" s="545"/>
      <c r="PPA6" s="545"/>
      <c r="PPB6" s="545"/>
      <c r="PPC6" s="545"/>
      <c r="PPD6" s="545"/>
      <c r="PPE6" s="545"/>
      <c r="PPF6" s="545"/>
      <c r="PPG6" s="545"/>
      <c r="PPH6" s="545"/>
      <c r="PPI6" s="545"/>
      <c r="PPJ6" s="545"/>
      <c r="PPK6" s="545"/>
      <c r="PPL6" s="545"/>
      <c r="PPM6" s="545"/>
      <c r="PPN6" s="545"/>
      <c r="PPO6" s="545"/>
      <c r="PPP6" s="545"/>
      <c r="PPQ6" s="545"/>
      <c r="PPR6" s="545"/>
      <c r="PPS6" s="545"/>
      <c r="PPT6" s="545"/>
      <c r="PPU6" s="545"/>
      <c r="PPV6" s="545"/>
      <c r="PPW6" s="545"/>
      <c r="PPX6" s="545"/>
      <c r="PPY6" s="545"/>
      <c r="PPZ6" s="545"/>
      <c r="PQA6" s="545"/>
      <c r="PQB6" s="545"/>
      <c r="PQC6" s="545"/>
      <c r="PQD6" s="545"/>
      <c r="PQE6" s="545"/>
      <c r="PQF6" s="545"/>
      <c r="PQG6" s="545"/>
      <c r="PQH6" s="545"/>
      <c r="PQI6" s="545"/>
      <c r="PQJ6" s="545"/>
      <c r="PQK6" s="545"/>
      <c r="PQL6" s="545"/>
      <c r="PQM6" s="545"/>
      <c r="PQN6" s="545"/>
      <c r="PQO6" s="545"/>
      <c r="PQP6" s="545"/>
      <c r="PQQ6" s="545"/>
      <c r="PQR6" s="545"/>
      <c r="PQS6" s="545"/>
      <c r="PQT6" s="545"/>
      <c r="PQU6" s="545"/>
      <c r="PQV6" s="545"/>
      <c r="PQW6" s="545"/>
      <c r="PQX6" s="545"/>
      <c r="PQY6" s="545"/>
      <c r="PQZ6" s="545"/>
      <c r="PRA6" s="545"/>
      <c r="PRB6" s="545"/>
      <c r="PRC6" s="545"/>
      <c r="PRD6" s="545"/>
      <c r="PRE6" s="545"/>
      <c r="PRF6" s="545"/>
      <c r="PRG6" s="545"/>
      <c r="PRH6" s="545"/>
      <c r="PRI6" s="545"/>
      <c r="PRJ6" s="545"/>
      <c r="PRK6" s="545"/>
      <c r="PRL6" s="545"/>
      <c r="PRM6" s="545"/>
      <c r="PRN6" s="545"/>
      <c r="PRO6" s="545"/>
      <c r="PRP6" s="545"/>
      <c r="PRQ6" s="545"/>
      <c r="PRR6" s="545"/>
      <c r="PRS6" s="545"/>
      <c r="PRT6" s="545"/>
      <c r="PRU6" s="545"/>
      <c r="PRV6" s="545"/>
      <c r="PRW6" s="545"/>
      <c r="PRX6" s="545"/>
      <c r="PRY6" s="545"/>
      <c r="PRZ6" s="545"/>
      <c r="PSA6" s="545"/>
      <c r="PSB6" s="545"/>
      <c r="PSC6" s="545"/>
      <c r="PSD6" s="545"/>
      <c r="PSE6" s="545"/>
      <c r="PSF6" s="545"/>
      <c r="PSG6" s="545"/>
      <c r="PSH6" s="545"/>
      <c r="PSI6" s="545"/>
      <c r="PSJ6" s="545"/>
      <c r="PSK6" s="545"/>
      <c r="PSL6" s="545"/>
      <c r="PSM6" s="545"/>
      <c r="PSN6" s="545"/>
      <c r="PSO6" s="545"/>
      <c r="PSP6" s="545"/>
      <c r="PSQ6" s="545"/>
      <c r="PSR6" s="545"/>
      <c r="PSS6" s="545"/>
      <c r="PST6" s="545"/>
      <c r="PSU6" s="545"/>
      <c r="PSV6" s="545"/>
      <c r="PSW6" s="545"/>
      <c r="PSX6" s="545"/>
      <c r="PSY6" s="545"/>
      <c r="PSZ6" s="545"/>
      <c r="PTA6" s="545"/>
      <c r="PTB6" s="545"/>
      <c r="PTC6" s="545"/>
      <c r="PTD6" s="545"/>
      <c r="PTE6" s="545"/>
      <c r="PTF6" s="545"/>
      <c r="PTG6" s="545"/>
      <c r="PTH6" s="545"/>
      <c r="PTI6" s="545"/>
      <c r="PTJ6" s="545"/>
      <c r="PTK6" s="545"/>
      <c r="PTL6" s="545"/>
      <c r="PTM6" s="545"/>
      <c r="PTN6" s="545"/>
      <c r="PTO6" s="545"/>
      <c r="PTP6" s="545"/>
      <c r="PTQ6" s="545"/>
      <c r="PTR6" s="545"/>
      <c r="PTS6" s="545"/>
      <c r="PTT6" s="545"/>
      <c r="PTU6" s="545"/>
      <c r="PTV6" s="545"/>
      <c r="PTW6" s="545"/>
      <c r="PTX6" s="545"/>
      <c r="PTY6" s="545"/>
      <c r="PTZ6" s="545"/>
      <c r="PUA6" s="545"/>
      <c r="PUB6" s="545"/>
      <c r="PUC6" s="545"/>
      <c r="PUD6" s="545"/>
      <c r="PUE6" s="545"/>
      <c r="PUF6" s="545"/>
      <c r="PUG6" s="545"/>
      <c r="PUH6" s="545"/>
      <c r="PUI6" s="545"/>
      <c r="PUJ6" s="545"/>
      <c r="PUK6" s="545"/>
      <c r="PUL6" s="545"/>
      <c r="PUM6" s="545"/>
      <c r="PUN6" s="545"/>
      <c r="PUO6" s="545"/>
      <c r="PUP6" s="545"/>
      <c r="PUQ6" s="545"/>
      <c r="PUR6" s="545"/>
      <c r="PUS6" s="545"/>
      <c r="PUT6" s="545"/>
      <c r="PUU6" s="545"/>
      <c r="PUV6" s="545"/>
      <c r="PUW6" s="545"/>
      <c r="PUX6" s="545"/>
      <c r="PUY6" s="545"/>
      <c r="PUZ6" s="545"/>
      <c r="PVA6" s="545"/>
      <c r="PVB6" s="545"/>
      <c r="PVC6" s="545"/>
      <c r="PVD6" s="545"/>
      <c r="PVE6" s="545"/>
      <c r="PVF6" s="545"/>
      <c r="PVG6" s="545"/>
      <c r="PVH6" s="545"/>
      <c r="PVI6" s="545"/>
      <c r="PVJ6" s="545"/>
      <c r="PVK6" s="545"/>
      <c r="PVL6" s="545"/>
      <c r="PVM6" s="545"/>
      <c r="PVN6" s="545"/>
      <c r="PVO6" s="545"/>
      <c r="PVP6" s="545"/>
      <c r="PVQ6" s="545"/>
      <c r="PVR6" s="545"/>
      <c r="PVS6" s="545"/>
      <c r="PVT6" s="545"/>
      <c r="PVU6" s="545"/>
      <c r="PVV6" s="545"/>
      <c r="PVW6" s="545"/>
      <c r="PVX6" s="545"/>
      <c r="PVY6" s="545"/>
      <c r="PVZ6" s="545"/>
      <c r="PWA6" s="545"/>
      <c r="PWB6" s="545"/>
      <c r="PWC6" s="545"/>
      <c r="PWD6" s="545"/>
      <c r="PWE6" s="545"/>
      <c r="PWF6" s="545"/>
      <c r="PWG6" s="545"/>
      <c r="PWH6" s="545"/>
      <c r="PWI6" s="545"/>
      <c r="PWJ6" s="545"/>
      <c r="PWK6" s="545"/>
      <c r="PWL6" s="545"/>
      <c r="PWM6" s="545"/>
      <c r="PWN6" s="545"/>
      <c r="PWO6" s="545"/>
      <c r="PWP6" s="545"/>
      <c r="PWQ6" s="545"/>
      <c r="PWR6" s="545"/>
      <c r="PWS6" s="545"/>
      <c r="PWT6" s="545"/>
      <c r="PWU6" s="545"/>
      <c r="PWV6" s="545"/>
      <c r="PWW6" s="545"/>
      <c r="PWX6" s="545"/>
      <c r="PWY6" s="545"/>
      <c r="PWZ6" s="545"/>
      <c r="PXA6" s="545"/>
      <c r="PXB6" s="545"/>
      <c r="PXC6" s="545"/>
      <c r="PXD6" s="545"/>
      <c r="PXE6" s="545"/>
      <c r="PXF6" s="545"/>
      <c r="PXG6" s="545"/>
      <c r="PXH6" s="545"/>
      <c r="PXI6" s="545"/>
      <c r="PXJ6" s="545"/>
      <c r="PXK6" s="545"/>
      <c r="PXL6" s="545"/>
      <c r="PXM6" s="545"/>
      <c r="PXN6" s="545"/>
      <c r="PXO6" s="545"/>
      <c r="PXP6" s="545"/>
      <c r="PXQ6" s="545"/>
      <c r="PXR6" s="545"/>
      <c r="PXS6" s="545"/>
      <c r="PXT6" s="545"/>
      <c r="PXU6" s="545"/>
      <c r="PXV6" s="545"/>
      <c r="PXW6" s="545"/>
      <c r="PXX6" s="545"/>
      <c r="PXY6" s="545"/>
      <c r="PXZ6" s="545"/>
      <c r="PYA6" s="545"/>
      <c r="PYB6" s="545"/>
      <c r="PYC6" s="545"/>
      <c r="PYD6" s="545"/>
      <c r="PYE6" s="545"/>
      <c r="PYF6" s="545"/>
      <c r="PYG6" s="545"/>
      <c r="PYH6" s="545"/>
      <c r="PYI6" s="545"/>
      <c r="PYJ6" s="545"/>
      <c r="PYK6" s="545"/>
      <c r="PYL6" s="545"/>
      <c r="PYM6" s="545"/>
      <c r="PYN6" s="545"/>
      <c r="PYO6" s="545"/>
      <c r="PYP6" s="545"/>
      <c r="PYQ6" s="545"/>
      <c r="PYR6" s="545"/>
      <c r="PYS6" s="545"/>
      <c r="PYT6" s="545"/>
      <c r="PYU6" s="545"/>
      <c r="PYV6" s="545"/>
      <c r="PYW6" s="545"/>
      <c r="PYX6" s="545"/>
      <c r="PYY6" s="545"/>
      <c r="PYZ6" s="545"/>
      <c r="PZA6" s="545"/>
      <c r="PZB6" s="545"/>
      <c r="PZC6" s="545"/>
      <c r="PZD6" s="545"/>
      <c r="PZE6" s="545"/>
      <c r="PZF6" s="545"/>
      <c r="PZG6" s="545"/>
      <c r="PZH6" s="545"/>
      <c r="PZI6" s="545"/>
      <c r="PZJ6" s="545"/>
      <c r="PZK6" s="545"/>
      <c r="PZL6" s="545"/>
      <c r="PZM6" s="545"/>
      <c r="PZN6" s="545"/>
      <c r="PZO6" s="545"/>
      <c r="PZP6" s="545"/>
      <c r="PZQ6" s="545"/>
      <c r="PZR6" s="545"/>
      <c r="PZS6" s="545"/>
      <c r="PZT6" s="545"/>
      <c r="PZU6" s="545"/>
      <c r="PZV6" s="545"/>
      <c r="PZW6" s="545"/>
      <c r="PZX6" s="545"/>
      <c r="PZY6" s="545"/>
      <c r="PZZ6" s="545"/>
      <c r="QAA6" s="545"/>
      <c r="QAB6" s="545"/>
      <c r="QAC6" s="545"/>
      <c r="QAD6" s="545"/>
      <c r="QAE6" s="545"/>
      <c r="QAF6" s="545"/>
      <c r="QAG6" s="545"/>
      <c r="QAH6" s="545"/>
      <c r="QAI6" s="545"/>
      <c r="QAJ6" s="545"/>
      <c r="QAK6" s="545"/>
      <c r="QAL6" s="545"/>
      <c r="QAM6" s="545"/>
      <c r="QAN6" s="545"/>
      <c r="QAO6" s="545"/>
      <c r="QAP6" s="545"/>
      <c r="QAQ6" s="545"/>
      <c r="QAR6" s="545"/>
      <c r="QAS6" s="545"/>
      <c r="QAT6" s="545"/>
      <c r="QAU6" s="545"/>
      <c r="QAV6" s="545"/>
      <c r="QAW6" s="545"/>
      <c r="QAX6" s="545"/>
      <c r="QAY6" s="545"/>
      <c r="QAZ6" s="545"/>
      <c r="QBA6" s="545"/>
      <c r="QBB6" s="545"/>
      <c r="QBC6" s="545"/>
      <c r="QBD6" s="545"/>
      <c r="QBE6" s="545"/>
      <c r="QBF6" s="545"/>
      <c r="QBG6" s="545"/>
      <c r="QBH6" s="545"/>
      <c r="QBI6" s="545"/>
      <c r="QBJ6" s="545"/>
      <c r="QBK6" s="545"/>
      <c r="QBL6" s="545"/>
      <c r="QBM6" s="545"/>
      <c r="QBN6" s="545"/>
      <c r="QBO6" s="545"/>
      <c r="QBP6" s="545"/>
      <c r="QBQ6" s="545"/>
      <c r="QBR6" s="545"/>
      <c r="QBS6" s="545"/>
      <c r="QBT6" s="545"/>
      <c r="QBU6" s="545"/>
      <c r="QBV6" s="545"/>
      <c r="QBW6" s="545"/>
      <c r="QBX6" s="545"/>
      <c r="QBY6" s="545"/>
      <c r="QBZ6" s="545"/>
      <c r="QCA6" s="545"/>
      <c r="QCB6" s="545"/>
      <c r="QCC6" s="545"/>
      <c r="QCD6" s="545"/>
      <c r="QCE6" s="545"/>
      <c r="QCF6" s="545"/>
      <c r="QCG6" s="545"/>
      <c r="QCH6" s="545"/>
      <c r="QCI6" s="545"/>
      <c r="QCJ6" s="545"/>
      <c r="QCK6" s="545"/>
      <c r="QCL6" s="545"/>
      <c r="QCM6" s="545"/>
      <c r="QCN6" s="545"/>
      <c r="QCO6" s="545"/>
      <c r="QCP6" s="545"/>
      <c r="QCQ6" s="545"/>
      <c r="QCR6" s="545"/>
      <c r="QCS6" s="545"/>
      <c r="QCT6" s="545"/>
      <c r="QCU6" s="545"/>
      <c r="QCV6" s="545"/>
      <c r="QCW6" s="545"/>
      <c r="QCX6" s="545"/>
      <c r="QCY6" s="545"/>
      <c r="QCZ6" s="545"/>
      <c r="QDA6" s="545"/>
      <c r="QDB6" s="545"/>
      <c r="QDC6" s="545"/>
      <c r="QDD6" s="545"/>
      <c r="QDE6" s="545"/>
      <c r="QDF6" s="545"/>
      <c r="QDG6" s="545"/>
      <c r="QDH6" s="545"/>
      <c r="QDI6" s="545"/>
      <c r="QDJ6" s="545"/>
      <c r="QDK6" s="545"/>
      <c r="QDL6" s="545"/>
      <c r="QDM6" s="545"/>
      <c r="QDN6" s="545"/>
      <c r="QDO6" s="545"/>
      <c r="QDP6" s="545"/>
      <c r="QDQ6" s="545"/>
      <c r="QDR6" s="545"/>
      <c r="QDS6" s="545"/>
      <c r="QDT6" s="545"/>
      <c r="QDU6" s="545"/>
      <c r="QDV6" s="545"/>
      <c r="QDW6" s="545"/>
      <c r="QDX6" s="545"/>
      <c r="QDY6" s="545"/>
      <c r="QDZ6" s="545"/>
      <c r="QEA6" s="545"/>
      <c r="QEB6" s="545"/>
      <c r="QEC6" s="545"/>
      <c r="QED6" s="545"/>
      <c r="QEE6" s="545"/>
      <c r="QEF6" s="545"/>
      <c r="QEG6" s="545"/>
      <c r="QEH6" s="545"/>
      <c r="QEI6" s="545"/>
      <c r="QEJ6" s="545"/>
      <c r="QEK6" s="545"/>
      <c r="QEL6" s="545"/>
      <c r="QEM6" s="545"/>
      <c r="QEN6" s="545"/>
      <c r="QEO6" s="545"/>
      <c r="QEP6" s="545"/>
      <c r="QEQ6" s="545"/>
      <c r="QER6" s="545"/>
      <c r="QES6" s="545"/>
      <c r="QET6" s="545"/>
      <c r="QEU6" s="545"/>
      <c r="QEV6" s="545"/>
      <c r="QEW6" s="545"/>
      <c r="QEX6" s="545"/>
      <c r="QEY6" s="545"/>
      <c r="QEZ6" s="545"/>
      <c r="QFA6" s="545"/>
      <c r="QFB6" s="545"/>
      <c r="QFC6" s="545"/>
      <c r="QFD6" s="545"/>
      <c r="QFE6" s="545"/>
      <c r="QFF6" s="545"/>
      <c r="QFG6" s="545"/>
      <c r="QFH6" s="545"/>
      <c r="QFI6" s="545"/>
      <c r="QFJ6" s="545"/>
      <c r="QFK6" s="545"/>
      <c r="QFL6" s="545"/>
      <c r="QFM6" s="545"/>
      <c r="QFN6" s="545"/>
      <c r="QFO6" s="545"/>
      <c r="QFP6" s="545"/>
      <c r="QFQ6" s="545"/>
      <c r="QFR6" s="545"/>
      <c r="QFS6" s="545"/>
      <c r="QFT6" s="545"/>
      <c r="QFU6" s="545"/>
      <c r="QFV6" s="545"/>
      <c r="QFW6" s="545"/>
      <c r="QFX6" s="545"/>
      <c r="QFY6" s="545"/>
      <c r="QFZ6" s="545"/>
      <c r="QGA6" s="545"/>
      <c r="QGB6" s="545"/>
      <c r="QGC6" s="545"/>
      <c r="QGD6" s="545"/>
      <c r="QGE6" s="545"/>
      <c r="QGF6" s="545"/>
      <c r="QGG6" s="545"/>
      <c r="QGH6" s="545"/>
      <c r="QGI6" s="545"/>
      <c r="QGJ6" s="545"/>
      <c r="QGK6" s="545"/>
      <c r="QGL6" s="545"/>
      <c r="QGM6" s="545"/>
      <c r="QGN6" s="545"/>
      <c r="QGO6" s="545"/>
      <c r="QGP6" s="545"/>
      <c r="QGQ6" s="545"/>
      <c r="QGR6" s="545"/>
      <c r="QGS6" s="545"/>
      <c r="QGT6" s="545"/>
      <c r="QGU6" s="545"/>
      <c r="QGV6" s="545"/>
      <c r="QGW6" s="545"/>
      <c r="QGX6" s="545"/>
      <c r="QGY6" s="545"/>
      <c r="QGZ6" s="545"/>
      <c r="QHA6" s="545"/>
      <c r="QHB6" s="545"/>
      <c r="QHC6" s="545"/>
      <c r="QHD6" s="545"/>
      <c r="QHE6" s="545"/>
      <c r="QHF6" s="545"/>
      <c r="QHG6" s="545"/>
      <c r="QHH6" s="545"/>
      <c r="QHI6" s="545"/>
      <c r="QHJ6" s="545"/>
      <c r="QHK6" s="545"/>
      <c r="QHL6" s="545"/>
      <c r="QHM6" s="545"/>
      <c r="QHN6" s="545"/>
      <c r="QHO6" s="545"/>
      <c r="QHP6" s="545"/>
      <c r="QHQ6" s="545"/>
      <c r="QHR6" s="545"/>
      <c r="QHS6" s="545"/>
      <c r="QHT6" s="545"/>
      <c r="QHU6" s="545"/>
      <c r="QHV6" s="545"/>
      <c r="QHW6" s="545"/>
      <c r="QHX6" s="545"/>
      <c r="QHY6" s="545"/>
      <c r="QHZ6" s="545"/>
      <c r="QIA6" s="545"/>
      <c r="QIB6" s="545"/>
      <c r="QIC6" s="545"/>
      <c r="QID6" s="545"/>
      <c r="QIE6" s="545"/>
      <c r="QIF6" s="545"/>
      <c r="QIG6" s="545"/>
      <c r="QIH6" s="545"/>
      <c r="QII6" s="545"/>
      <c r="QIJ6" s="545"/>
      <c r="QIK6" s="545"/>
      <c r="QIL6" s="545"/>
      <c r="QIM6" s="545"/>
      <c r="QIN6" s="545"/>
      <c r="QIO6" s="545"/>
      <c r="QIP6" s="545"/>
      <c r="QIQ6" s="545"/>
      <c r="QIR6" s="545"/>
      <c r="QIS6" s="545"/>
      <c r="QIT6" s="545"/>
      <c r="QIU6" s="545"/>
      <c r="QIV6" s="545"/>
      <c r="QIW6" s="545"/>
      <c r="QIX6" s="545"/>
      <c r="QIY6" s="545"/>
      <c r="QIZ6" s="545"/>
      <c r="QJA6" s="545"/>
      <c r="QJB6" s="545"/>
      <c r="QJC6" s="545"/>
      <c r="QJD6" s="545"/>
      <c r="QJE6" s="545"/>
      <c r="QJF6" s="545"/>
      <c r="QJG6" s="545"/>
      <c r="QJH6" s="545"/>
      <c r="QJI6" s="545"/>
      <c r="QJJ6" s="545"/>
      <c r="QJK6" s="545"/>
      <c r="QJL6" s="545"/>
      <c r="QJM6" s="545"/>
      <c r="QJN6" s="545"/>
      <c r="QJO6" s="545"/>
      <c r="QJP6" s="545"/>
      <c r="QJQ6" s="545"/>
      <c r="QJR6" s="545"/>
      <c r="QJS6" s="545"/>
      <c r="QJT6" s="545"/>
      <c r="QJU6" s="545"/>
      <c r="QJV6" s="545"/>
      <c r="QJW6" s="545"/>
      <c r="QJX6" s="545"/>
      <c r="QJY6" s="545"/>
      <c r="QJZ6" s="545"/>
      <c r="QKA6" s="545"/>
      <c r="QKB6" s="545"/>
      <c r="QKC6" s="545"/>
      <c r="QKD6" s="545"/>
      <c r="QKE6" s="545"/>
      <c r="QKF6" s="545"/>
      <c r="QKG6" s="545"/>
      <c r="QKH6" s="545"/>
      <c r="QKI6" s="545"/>
      <c r="QKJ6" s="545"/>
      <c r="QKK6" s="545"/>
      <c r="QKL6" s="545"/>
      <c r="QKM6" s="545"/>
      <c r="QKN6" s="545"/>
      <c r="QKO6" s="545"/>
      <c r="QKP6" s="545"/>
      <c r="QKQ6" s="545"/>
      <c r="QKR6" s="545"/>
      <c r="QKS6" s="545"/>
      <c r="QKT6" s="545"/>
      <c r="QKU6" s="545"/>
      <c r="QKV6" s="545"/>
      <c r="QKW6" s="545"/>
      <c r="QKX6" s="545"/>
      <c r="QKY6" s="545"/>
      <c r="QKZ6" s="545"/>
      <c r="QLA6" s="545"/>
      <c r="QLB6" s="545"/>
      <c r="QLC6" s="545"/>
      <c r="QLD6" s="545"/>
      <c r="QLE6" s="545"/>
      <c r="QLF6" s="545"/>
      <c r="QLG6" s="545"/>
      <c r="QLH6" s="545"/>
      <c r="QLI6" s="545"/>
      <c r="QLJ6" s="545"/>
      <c r="QLK6" s="545"/>
      <c r="QLL6" s="545"/>
      <c r="QLM6" s="545"/>
      <c r="QLN6" s="545"/>
      <c r="QLO6" s="545"/>
      <c r="QLP6" s="545"/>
      <c r="QLQ6" s="545"/>
      <c r="QLR6" s="545"/>
      <c r="QLS6" s="545"/>
      <c r="QLT6" s="545"/>
      <c r="QLU6" s="545"/>
      <c r="QLV6" s="545"/>
      <c r="QLW6" s="545"/>
      <c r="QLX6" s="545"/>
      <c r="QLY6" s="545"/>
      <c r="QLZ6" s="545"/>
      <c r="QMA6" s="545"/>
      <c r="QMB6" s="545"/>
      <c r="QMC6" s="545"/>
      <c r="QMD6" s="545"/>
      <c r="QME6" s="545"/>
      <c r="QMF6" s="545"/>
      <c r="QMG6" s="545"/>
      <c r="QMH6" s="545"/>
      <c r="QMI6" s="545"/>
      <c r="QMJ6" s="545"/>
      <c r="QMK6" s="545"/>
      <c r="QML6" s="545"/>
      <c r="QMM6" s="545"/>
      <c r="QMN6" s="545"/>
      <c r="QMO6" s="545"/>
      <c r="QMP6" s="545"/>
      <c r="QMQ6" s="545"/>
      <c r="QMR6" s="545"/>
      <c r="QMS6" s="545"/>
      <c r="QMT6" s="545"/>
      <c r="QMU6" s="545"/>
      <c r="QMV6" s="545"/>
      <c r="QMW6" s="545"/>
      <c r="QMX6" s="545"/>
      <c r="QMY6" s="545"/>
      <c r="QMZ6" s="545"/>
      <c r="QNA6" s="545"/>
      <c r="QNB6" s="545"/>
      <c r="QNC6" s="545"/>
      <c r="QND6" s="545"/>
      <c r="QNE6" s="545"/>
      <c r="QNF6" s="545"/>
      <c r="QNG6" s="545"/>
      <c r="QNH6" s="545"/>
      <c r="QNI6" s="545"/>
      <c r="QNJ6" s="545"/>
      <c r="QNK6" s="545"/>
      <c r="QNL6" s="545"/>
      <c r="QNM6" s="545"/>
      <c r="QNN6" s="545"/>
      <c r="QNO6" s="545"/>
      <c r="QNP6" s="545"/>
      <c r="QNQ6" s="545"/>
      <c r="QNR6" s="545"/>
      <c r="QNS6" s="545"/>
      <c r="QNT6" s="545"/>
      <c r="QNU6" s="545"/>
      <c r="QNV6" s="545"/>
      <c r="QNW6" s="545"/>
      <c r="QNX6" s="545"/>
      <c r="QNY6" s="545"/>
      <c r="QNZ6" s="545"/>
      <c r="QOA6" s="545"/>
      <c r="QOB6" s="545"/>
      <c r="QOC6" s="545"/>
      <c r="QOD6" s="545"/>
      <c r="QOE6" s="545"/>
      <c r="QOF6" s="545"/>
      <c r="QOG6" s="545"/>
      <c r="QOH6" s="545"/>
      <c r="QOI6" s="545"/>
      <c r="QOJ6" s="545"/>
      <c r="QOK6" s="545"/>
      <c r="QOL6" s="545"/>
      <c r="QOM6" s="545"/>
      <c r="QON6" s="545"/>
      <c r="QOO6" s="545"/>
      <c r="QOP6" s="545"/>
      <c r="QOQ6" s="545"/>
      <c r="QOR6" s="545"/>
      <c r="QOS6" s="545"/>
      <c r="QOT6" s="545"/>
      <c r="QOU6" s="545"/>
      <c r="QOV6" s="545"/>
      <c r="QOW6" s="545"/>
      <c r="QOX6" s="545"/>
      <c r="QOY6" s="545"/>
      <c r="QOZ6" s="545"/>
      <c r="QPA6" s="545"/>
      <c r="QPB6" s="545"/>
      <c r="QPC6" s="545"/>
      <c r="QPD6" s="545"/>
      <c r="QPE6" s="545"/>
      <c r="QPF6" s="545"/>
      <c r="QPG6" s="545"/>
      <c r="QPH6" s="545"/>
      <c r="QPI6" s="545"/>
      <c r="QPJ6" s="545"/>
      <c r="QPK6" s="545"/>
      <c r="QPL6" s="545"/>
      <c r="QPM6" s="545"/>
      <c r="QPN6" s="545"/>
      <c r="QPO6" s="545"/>
      <c r="QPP6" s="545"/>
      <c r="QPQ6" s="545"/>
      <c r="QPR6" s="545"/>
      <c r="QPS6" s="545"/>
      <c r="QPT6" s="545"/>
      <c r="QPU6" s="545"/>
      <c r="QPV6" s="545"/>
      <c r="QPW6" s="545"/>
      <c r="QPX6" s="545"/>
      <c r="QPY6" s="545"/>
      <c r="QPZ6" s="545"/>
      <c r="QQA6" s="545"/>
      <c r="QQB6" s="545"/>
      <c r="QQC6" s="545"/>
      <c r="QQD6" s="545"/>
      <c r="QQE6" s="545"/>
      <c r="QQF6" s="545"/>
      <c r="QQG6" s="545"/>
      <c r="QQH6" s="545"/>
      <c r="QQI6" s="545"/>
      <c r="QQJ6" s="545"/>
      <c r="QQK6" s="545"/>
      <c r="QQL6" s="545"/>
      <c r="QQM6" s="545"/>
      <c r="QQN6" s="545"/>
      <c r="QQO6" s="545"/>
      <c r="QQP6" s="545"/>
      <c r="QQQ6" s="545"/>
      <c r="QQR6" s="545"/>
      <c r="QQS6" s="545"/>
      <c r="QQT6" s="545"/>
      <c r="QQU6" s="545"/>
      <c r="QQV6" s="545"/>
      <c r="QQW6" s="545"/>
      <c r="QQX6" s="545"/>
      <c r="QQY6" s="545"/>
      <c r="QQZ6" s="545"/>
      <c r="QRA6" s="545"/>
      <c r="QRB6" s="545"/>
      <c r="QRC6" s="545"/>
      <c r="QRD6" s="545"/>
      <c r="QRE6" s="545"/>
      <c r="QRF6" s="545"/>
      <c r="QRG6" s="545"/>
      <c r="QRH6" s="545"/>
      <c r="QRI6" s="545"/>
      <c r="QRJ6" s="545"/>
      <c r="QRK6" s="545"/>
      <c r="QRL6" s="545"/>
      <c r="QRM6" s="545"/>
      <c r="QRN6" s="545"/>
      <c r="QRO6" s="545"/>
      <c r="QRP6" s="545"/>
      <c r="QRQ6" s="545"/>
      <c r="QRR6" s="545"/>
      <c r="QRS6" s="545"/>
      <c r="QRT6" s="545"/>
      <c r="QRU6" s="545"/>
      <c r="QRV6" s="545"/>
      <c r="QRW6" s="545"/>
      <c r="QRX6" s="545"/>
      <c r="QRY6" s="545"/>
      <c r="QRZ6" s="545"/>
      <c r="QSA6" s="545"/>
      <c r="QSB6" s="545"/>
      <c r="QSC6" s="545"/>
      <c r="QSD6" s="545"/>
      <c r="QSE6" s="545"/>
      <c r="QSF6" s="545"/>
      <c r="QSG6" s="545"/>
      <c r="QSH6" s="545"/>
      <c r="QSI6" s="545"/>
      <c r="QSJ6" s="545"/>
      <c r="QSK6" s="545"/>
      <c r="QSL6" s="545"/>
      <c r="QSM6" s="545"/>
      <c r="QSN6" s="545"/>
      <c r="QSO6" s="545"/>
      <c r="QSP6" s="545"/>
      <c r="QSQ6" s="545"/>
      <c r="QSR6" s="545"/>
      <c r="QSS6" s="545"/>
      <c r="QST6" s="545"/>
      <c r="QSU6" s="545"/>
      <c r="QSV6" s="545"/>
      <c r="QSW6" s="545"/>
      <c r="QSX6" s="545"/>
      <c r="QSY6" s="545"/>
      <c r="QSZ6" s="545"/>
      <c r="QTA6" s="545"/>
      <c r="QTB6" s="545"/>
      <c r="QTC6" s="545"/>
      <c r="QTD6" s="545"/>
      <c r="QTE6" s="545"/>
      <c r="QTF6" s="545"/>
      <c r="QTG6" s="545"/>
      <c r="QTH6" s="545"/>
      <c r="QTI6" s="545"/>
      <c r="QTJ6" s="545"/>
      <c r="QTK6" s="545"/>
      <c r="QTL6" s="545"/>
      <c r="QTM6" s="545"/>
      <c r="QTN6" s="545"/>
      <c r="QTO6" s="545"/>
      <c r="QTP6" s="545"/>
      <c r="QTQ6" s="545"/>
      <c r="QTR6" s="545"/>
      <c r="QTS6" s="545"/>
      <c r="QTT6" s="545"/>
      <c r="QTU6" s="545"/>
      <c r="QTV6" s="545"/>
      <c r="QTW6" s="545"/>
      <c r="QTX6" s="545"/>
      <c r="QTY6" s="545"/>
      <c r="QTZ6" s="545"/>
      <c r="QUA6" s="545"/>
      <c r="QUB6" s="545"/>
      <c r="QUC6" s="545"/>
      <c r="QUD6" s="545"/>
      <c r="QUE6" s="545"/>
      <c r="QUF6" s="545"/>
      <c r="QUG6" s="545"/>
      <c r="QUH6" s="545"/>
      <c r="QUI6" s="545"/>
      <c r="QUJ6" s="545"/>
      <c r="QUK6" s="545"/>
      <c r="QUL6" s="545"/>
      <c r="QUM6" s="545"/>
      <c r="QUN6" s="545"/>
      <c r="QUO6" s="545"/>
      <c r="QUP6" s="545"/>
      <c r="QUQ6" s="545"/>
      <c r="QUR6" s="545"/>
      <c r="QUS6" s="545"/>
      <c r="QUT6" s="545"/>
      <c r="QUU6" s="545"/>
      <c r="QUV6" s="545"/>
      <c r="QUW6" s="545"/>
      <c r="QUX6" s="545"/>
      <c r="QUY6" s="545"/>
      <c r="QUZ6" s="545"/>
      <c r="QVA6" s="545"/>
      <c r="QVB6" s="545"/>
      <c r="QVC6" s="545"/>
      <c r="QVD6" s="545"/>
      <c r="QVE6" s="545"/>
      <c r="QVF6" s="545"/>
      <c r="QVG6" s="545"/>
      <c r="QVH6" s="545"/>
      <c r="QVI6" s="545"/>
      <c r="QVJ6" s="545"/>
      <c r="QVK6" s="545"/>
      <c r="QVL6" s="545"/>
      <c r="QVM6" s="545"/>
      <c r="QVN6" s="545"/>
      <c r="QVO6" s="545"/>
      <c r="QVP6" s="545"/>
      <c r="QVQ6" s="545"/>
      <c r="QVR6" s="545"/>
      <c r="QVS6" s="545"/>
      <c r="QVT6" s="545"/>
      <c r="QVU6" s="545"/>
      <c r="QVV6" s="545"/>
      <c r="QVW6" s="545"/>
      <c r="QVX6" s="545"/>
      <c r="QVY6" s="545"/>
      <c r="QVZ6" s="545"/>
      <c r="QWA6" s="545"/>
      <c r="QWB6" s="545"/>
      <c r="QWC6" s="545"/>
      <c r="QWD6" s="545"/>
      <c r="QWE6" s="545"/>
      <c r="QWF6" s="545"/>
      <c r="QWG6" s="545"/>
      <c r="QWH6" s="545"/>
      <c r="QWI6" s="545"/>
      <c r="QWJ6" s="545"/>
      <c r="QWK6" s="545"/>
      <c r="QWL6" s="545"/>
      <c r="QWM6" s="545"/>
      <c r="QWN6" s="545"/>
      <c r="QWO6" s="545"/>
      <c r="QWP6" s="545"/>
      <c r="QWQ6" s="545"/>
      <c r="QWR6" s="545"/>
      <c r="QWS6" s="545"/>
      <c r="QWT6" s="545"/>
      <c r="QWU6" s="545"/>
      <c r="QWV6" s="545"/>
      <c r="QWW6" s="545"/>
      <c r="QWX6" s="545"/>
      <c r="QWY6" s="545"/>
      <c r="QWZ6" s="545"/>
      <c r="QXA6" s="545"/>
      <c r="QXB6" s="545"/>
      <c r="QXC6" s="545"/>
      <c r="QXD6" s="545"/>
      <c r="QXE6" s="545"/>
      <c r="QXF6" s="545"/>
      <c r="QXG6" s="545"/>
      <c r="QXH6" s="545"/>
      <c r="QXI6" s="545"/>
      <c r="QXJ6" s="545"/>
      <c r="QXK6" s="545"/>
      <c r="QXL6" s="545"/>
      <c r="QXM6" s="545"/>
      <c r="QXN6" s="545"/>
      <c r="QXO6" s="545"/>
      <c r="QXP6" s="545"/>
      <c r="QXQ6" s="545"/>
      <c r="QXR6" s="545"/>
      <c r="QXS6" s="545"/>
      <c r="QXT6" s="545"/>
      <c r="QXU6" s="545"/>
      <c r="QXV6" s="545"/>
      <c r="QXW6" s="545"/>
      <c r="QXX6" s="545"/>
      <c r="QXY6" s="545"/>
      <c r="QXZ6" s="545"/>
      <c r="QYA6" s="545"/>
      <c r="QYB6" s="545"/>
      <c r="QYC6" s="545"/>
      <c r="QYD6" s="545"/>
      <c r="QYE6" s="545"/>
      <c r="QYF6" s="545"/>
      <c r="QYG6" s="545"/>
      <c r="QYH6" s="545"/>
      <c r="QYI6" s="545"/>
      <c r="QYJ6" s="545"/>
      <c r="QYK6" s="545"/>
      <c r="QYL6" s="545"/>
      <c r="QYM6" s="545"/>
      <c r="QYN6" s="545"/>
      <c r="QYO6" s="545"/>
      <c r="QYP6" s="545"/>
      <c r="QYQ6" s="545"/>
      <c r="QYR6" s="545"/>
      <c r="QYS6" s="545"/>
      <c r="QYT6" s="545"/>
      <c r="QYU6" s="545"/>
      <c r="QYV6" s="545"/>
      <c r="QYW6" s="545"/>
      <c r="QYX6" s="545"/>
      <c r="QYY6" s="545"/>
      <c r="QYZ6" s="545"/>
      <c r="QZA6" s="545"/>
      <c r="QZB6" s="545"/>
      <c r="QZC6" s="545"/>
      <c r="QZD6" s="545"/>
      <c r="QZE6" s="545"/>
      <c r="QZF6" s="545"/>
      <c r="QZG6" s="545"/>
      <c r="QZH6" s="545"/>
      <c r="QZI6" s="545"/>
      <c r="QZJ6" s="545"/>
      <c r="QZK6" s="545"/>
      <c r="QZL6" s="545"/>
      <c r="QZM6" s="545"/>
      <c r="QZN6" s="545"/>
      <c r="QZO6" s="545"/>
      <c r="QZP6" s="545"/>
      <c r="QZQ6" s="545"/>
      <c r="QZR6" s="545"/>
      <c r="QZS6" s="545"/>
      <c r="QZT6" s="545"/>
      <c r="QZU6" s="545"/>
      <c r="QZV6" s="545"/>
      <c r="QZW6" s="545"/>
      <c r="QZX6" s="545"/>
      <c r="QZY6" s="545"/>
      <c r="QZZ6" s="545"/>
      <c r="RAA6" s="545"/>
      <c r="RAB6" s="545"/>
      <c r="RAC6" s="545"/>
      <c r="RAD6" s="545"/>
      <c r="RAE6" s="545"/>
      <c r="RAF6" s="545"/>
      <c r="RAG6" s="545"/>
      <c r="RAH6" s="545"/>
      <c r="RAI6" s="545"/>
      <c r="RAJ6" s="545"/>
      <c r="RAK6" s="545"/>
      <c r="RAL6" s="545"/>
      <c r="RAM6" s="545"/>
      <c r="RAN6" s="545"/>
      <c r="RAO6" s="545"/>
      <c r="RAP6" s="545"/>
      <c r="RAQ6" s="545"/>
      <c r="RAR6" s="545"/>
      <c r="RAS6" s="545"/>
      <c r="RAT6" s="545"/>
      <c r="RAU6" s="545"/>
      <c r="RAV6" s="545"/>
      <c r="RAW6" s="545"/>
      <c r="RAX6" s="545"/>
      <c r="RAY6" s="545"/>
      <c r="RAZ6" s="545"/>
      <c r="RBA6" s="545"/>
      <c r="RBB6" s="545"/>
      <c r="RBC6" s="545"/>
      <c r="RBD6" s="545"/>
      <c r="RBE6" s="545"/>
      <c r="RBF6" s="545"/>
      <c r="RBG6" s="545"/>
      <c r="RBH6" s="545"/>
      <c r="RBI6" s="545"/>
      <c r="RBJ6" s="545"/>
      <c r="RBK6" s="545"/>
      <c r="RBL6" s="545"/>
      <c r="RBM6" s="545"/>
      <c r="RBN6" s="545"/>
      <c r="RBO6" s="545"/>
      <c r="RBP6" s="545"/>
      <c r="RBQ6" s="545"/>
      <c r="RBR6" s="545"/>
      <c r="RBS6" s="545"/>
      <c r="RBT6" s="545"/>
      <c r="RBU6" s="545"/>
      <c r="RBV6" s="545"/>
      <c r="RBW6" s="545"/>
      <c r="RBX6" s="545"/>
      <c r="RBY6" s="545"/>
      <c r="RBZ6" s="545"/>
      <c r="RCA6" s="545"/>
      <c r="RCB6" s="545"/>
      <c r="RCC6" s="545"/>
      <c r="RCD6" s="545"/>
      <c r="RCE6" s="545"/>
      <c r="RCF6" s="545"/>
      <c r="RCG6" s="545"/>
      <c r="RCH6" s="545"/>
      <c r="RCI6" s="545"/>
      <c r="RCJ6" s="545"/>
      <c r="RCK6" s="545"/>
      <c r="RCL6" s="545"/>
      <c r="RCM6" s="545"/>
      <c r="RCN6" s="545"/>
      <c r="RCO6" s="545"/>
      <c r="RCP6" s="545"/>
      <c r="RCQ6" s="545"/>
      <c r="RCR6" s="545"/>
      <c r="RCS6" s="545"/>
      <c r="RCT6" s="545"/>
      <c r="RCU6" s="545"/>
      <c r="RCV6" s="545"/>
      <c r="RCW6" s="545"/>
      <c r="RCX6" s="545"/>
      <c r="RCY6" s="545"/>
      <c r="RCZ6" s="545"/>
      <c r="RDA6" s="545"/>
      <c r="RDB6" s="545"/>
      <c r="RDC6" s="545"/>
      <c r="RDD6" s="545"/>
      <c r="RDE6" s="545"/>
      <c r="RDF6" s="545"/>
      <c r="RDG6" s="545"/>
      <c r="RDH6" s="545"/>
      <c r="RDI6" s="545"/>
      <c r="RDJ6" s="545"/>
      <c r="RDK6" s="545"/>
      <c r="RDL6" s="545"/>
      <c r="RDM6" s="545"/>
      <c r="RDN6" s="545"/>
      <c r="RDO6" s="545"/>
      <c r="RDP6" s="545"/>
      <c r="RDQ6" s="545"/>
      <c r="RDR6" s="545"/>
      <c r="RDS6" s="545"/>
      <c r="RDT6" s="545"/>
      <c r="RDU6" s="545"/>
      <c r="RDV6" s="545"/>
      <c r="RDW6" s="545"/>
      <c r="RDX6" s="545"/>
      <c r="RDY6" s="545"/>
      <c r="RDZ6" s="545"/>
      <c r="REA6" s="545"/>
      <c r="REB6" s="545"/>
      <c r="REC6" s="545"/>
      <c r="RED6" s="545"/>
      <c r="REE6" s="545"/>
      <c r="REF6" s="545"/>
      <c r="REG6" s="545"/>
      <c r="REH6" s="545"/>
      <c r="REI6" s="545"/>
      <c r="REJ6" s="545"/>
      <c r="REK6" s="545"/>
      <c r="REL6" s="545"/>
      <c r="REM6" s="545"/>
      <c r="REN6" s="545"/>
      <c r="REO6" s="545"/>
      <c r="REP6" s="545"/>
      <c r="REQ6" s="545"/>
      <c r="RER6" s="545"/>
      <c r="RES6" s="545"/>
      <c r="RET6" s="545"/>
      <c r="REU6" s="545"/>
      <c r="REV6" s="545"/>
      <c r="REW6" s="545"/>
      <c r="REX6" s="545"/>
      <c r="REY6" s="545"/>
      <c r="REZ6" s="545"/>
      <c r="RFA6" s="545"/>
      <c r="RFB6" s="545"/>
      <c r="RFC6" s="545"/>
      <c r="RFD6" s="545"/>
      <c r="RFE6" s="545"/>
      <c r="RFF6" s="545"/>
      <c r="RFG6" s="545"/>
      <c r="RFH6" s="545"/>
      <c r="RFI6" s="545"/>
      <c r="RFJ6" s="545"/>
      <c r="RFK6" s="545"/>
      <c r="RFL6" s="545"/>
      <c r="RFM6" s="545"/>
      <c r="RFN6" s="545"/>
      <c r="RFO6" s="545"/>
      <c r="RFP6" s="545"/>
      <c r="RFQ6" s="545"/>
      <c r="RFR6" s="545"/>
      <c r="RFS6" s="545"/>
      <c r="RFT6" s="545"/>
      <c r="RFU6" s="545"/>
      <c r="RFV6" s="545"/>
      <c r="RFW6" s="545"/>
      <c r="RFX6" s="545"/>
      <c r="RFY6" s="545"/>
      <c r="RFZ6" s="545"/>
      <c r="RGA6" s="545"/>
      <c r="RGB6" s="545"/>
      <c r="RGC6" s="545"/>
      <c r="RGD6" s="545"/>
      <c r="RGE6" s="545"/>
      <c r="RGF6" s="545"/>
      <c r="RGG6" s="545"/>
      <c r="RGH6" s="545"/>
      <c r="RGI6" s="545"/>
      <c r="RGJ6" s="545"/>
      <c r="RGK6" s="545"/>
      <c r="RGL6" s="545"/>
      <c r="RGM6" s="545"/>
      <c r="RGN6" s="545"/>
      <c r="RGO6" s="545"/>
      <c r="RGP6" s="545"/>
      <c r="RGQ6" s="545"/>
      <c r="RGR6" s="545"/>
      <c r="RGS6" s="545"/>
      <c r="RGT6" s="545"/>
      <c r="RGU6" s="545"/>
      <c r="RGV6" s="545"/>
      <c r="RGW6" s="545"/>
      <c r="RGX6" s="545"/>
      <c r="RGY6" s="545"/>
      <c r="RGZ6" s="545"/>
      <c r="RHA6" s="545"/>
      <c r="RHB6" s="545"/>
      <c r="RHC6" s="545"/>
      <c r="RHD6" s="545"/>
      <c r="RHE6" s="545"/>
      <c r="RHF6" s="545"/>
      <c r="RHG6" s="545"/>
      <c r="RHH6" s="545"/>
      <c r="RHI6" s="545"/>
      <c r="RHJ6" s="545"/>
      <c r="RHK6" s="545"/>
      <c r="RHL6" s="545"/>
      <c r="RHM6" s="545"/>
      <c r="RHN6" s="545"/>
      <c r="RHO6" s="545"/>
      <c r="RHP6" s="545"/>
      <c r="RHQ6" s="545"/>
      <c r="RHR6" s="545"/>
      <c r="RHS6" s="545"/>
      <c r="RHT6" s="545"/>
      <c r="RHU6" s="545"/>
      <c r="RHV6" s="545"/>
      <c r="RHW6" s="545"/>
      <c r="RHX6" s="545"/>
      <c r="RHY6" s="545"/>
      <c r="RHZ6" s="545"/>
      <c r="RIA6" s="545"/>
      <c r="RIB6" s="545"/>
      <c r="RIC6" s="545"/>
      <c r="RID6" s="545"/>
      <c r="RIE6" s="545"/>
      <c r="RIF6" s="545"/>
      <c r="RIG6" s="545"/>
      <c r="RIH6" s="545"/>
      <c r="RII6" s="545"/>
      <c r="RIJ6" s="545"/>
      <c r="RIK6" s="545"/>
      <c r="RIL6" s="545"/>
      <c r="RIM6" s="545"/>
      <c r="RIN6" s="545"/>
      <c r="RIO6" s="545"/>
      <c r="RIP6" s="545"/>
      <c r="RIQ6" s="545"/>
      <c r="RIR6" s="545"/>
      <c r="RIS6" s="545"/>
      <c r="RIT6" s="545"/>
      <c r="RIU6" s="545"/>
      <c r="RIV6" s="545"/>
      <c r="RIW6" s="545"/>
      <c r="RIX6" s="545"/>
      <c r="RIY6" s="545"/>
      <c r="RIZ6" s="545"/>
      <c r="RJA6" s="545"/>
      <c r="RJB6" s="545"/>
      <c r="RJC6" s="545"/>
      <c r="RJD6" s="545"/>
      <c r="RJE6" s="545"/>
      <c r="RJF6" s="545"/>
      <c r="RJG6" s="545"/>
      <c r="RJH6" s="545"/>
      <c r="RJI6" s="545"/>
      <c r="RJJ6" s="545"/>
      <c r="RJK6" s="545"/>
      <c r="RJL6" s="545"/>
      <c r="RJM6" s="545"/>
      <c r="RJN6" s="545"/>
      <c r="RJO6" s="545"/>
      <c r="RJP6" s="545"/>
      <c r="RJQ6" s="545"/>
      <c r="RJR6" s="545"/>
      <c r="RJS6" s="545"/>
      <c r="RJT6" s="545"/>
      <c r="RJU6" s="545"/>
      <c r="RJV6" s="545"/>
      <c r="RJW6" s="545"/>
      <c r="RJX6" s="545"/>
      <c r="RJY6" s="545"/>
      <c r="RJZ6" s="545"/>
      <c r="RKA6" s="545"/>
      <c r="RKB6" s="545"/>
      <c r="RKC6" s="545"/>
      <c r="RKD6" s="545"/>
      <c r="RKE6" s="545"/>
      <c r="RKF6" s="545"/>
      <c r="RKG6" s="545"/>
      <c r="RKH6" s="545"/>
      <c r="RKI6" s="545"/>
      <c r="RKJ6" s="545"/>
      <c r="RKK6" s="545"/>
      <c r="RKL6" s="545"/>
      <c r="RKM6" s="545"/>
      <c r="RKN6" s="545"/>
      <c r="RKO6" s="545"/>
      <c r="RKP6" s="545"/>
      <c r="RKQ6" s="545"/>
      <c r="RKR6" s="545"/>
      <c r="RKS6" s="545"/>
      <c r="RKT6" s="545"/>
      <c r="RKU6" s="545"/>
      <c r="RKV6" s="545"/>
      <c r="RKW6" s="545"/>
      <c r="RKX6" s="545"/>
      <c r="RKY6" s="545"/>
      <c r="RKZ6" s="545"/>
      <c r="RLA6" s="545"/>
      <c r="RLB6" s="545"/>
      <c r="RLC6" s="545"/>
      <c r="RLD6" s="545"/>
      <c r="RLE6" s="545"/>
      <c r="RLF6" s="545"/>
      <c r="RLG6" s="545"/>
      <c r="RLH6" s="545"/>
      <c r="RLI6" s="545"/>
      <c r="RLJ6" s="545"/>
      <c r="RLK6" s="545"/>
      <c r="RLL6" s="545"/>
      <c r="RLM6" s="545"/>
      <c r="RLN6" s="545"/>
      <c r="RLO6" s="545"/>
      <c r="RLP6" s="545"/>
      <c r="RLQ6" s="545"/>
      <c r="RLR6" s="545"/>
      <c r="RLS6" s="545"/>
      <c r="RLT6" s="545"/>
      <c r="RLU6" s="545"/>
      <c r="RLV6" s="545"/>
      <c r="RLW6" s="545"/>
      <c r="RLX6" s="545"/>
      <c r="RLY6" s="545"/>
      <c r="RLZ6" s="545"/>
      <c r="RMA6" s="545"/>
      <c r="RMB6" s="545"/>
      <c r="RMC6" s="545"/>
      <c r="RMD6" s="545"/>
      <c r="RME6" s="545"/>
      <c r="RMF6" s="545"/>
      <c r="RMG6" s="545"/>
      <c r="RMH6" s="545"/>
      <c r="RMI6" s="545"/>
      <c r="RMJ6" s="545"/>
      <c r="RMK6" s="545"/>
      <c r="RML6" s="545"/>
      <c r="RMM6" s="545"/>
      <c r="RMN6" s="545"/>
      <c r="RMO6" s="545"/>
      <c r="RMP6" s="545"/>
      <c r="RMQ6" s="545"/>
      <c r="RMR6" s="545"/>
      <c r="RMS6" s="545"/>
      <c r="RMT6" s="545"/>
      <c r="RMU6" s="545"/>
      <c r="RMV6" s="545"/>
      <c r="RMW6" s="545"/>
      <c r="RMX6" s="545"/>
      <c r="RMY6" s="545"/>
      <c r="RMZ6" s="545"/>
      <c r="RNA6" s="545"/>
      <c r="RNB6" s="545"/>
      <c r="RNC6" s="545"/>
      <c r="RND6" s="545"/>
      <c r="RNE6" s="545"/>
      <c r="RNF6" s="545"/>
      <c r="RNG6" s="545"/>
      <c r="RNH6" s="545"/>
      <c r="RNI6" s="545"/>
      <c r="RNJ6" s="545"/>
      <c r="RNK6" s="545"/>
      <c r="RNL6" s="545"/>
      <c r="RNM6" s="545"/>
      <c r="RNN6" s="545"/>
      <c r="RNO6" s="545"/>
      <c r="RNP6" s="545"/>
      <c r="RNQ6" s="545"/>
      <c r="RNR6" s="545"/>
      <c r="RNS6" s="545"/>
      <c r="RNT6" s="545"/>
      <c r="RNU6" s="545"/>
      <c r="RNV6" s="545"/>
      <c r="RNW6" s="545"/>
      <c r="RNX6" s="545"/>
      <c r="RNY6" s="545"/>
      <c r="RNZ6" s="545"/>
      <c r="ROA6" s="545"/>
      <c r="ROB6" s="545"/>
      <c r="ROC6" s="545"/>
      <c r="ROD6" s="545"/>
      <c r="ROE6" s="545"/>
      <c r="ROF6" s="545"/>
      <c r="ROG6" s="545"/>
      <c r="ROH6" s="545"/>
      <c r="ROI6" s="545"/>
      <c r="ROJ6" s="545"/>
      <c r="ROK6" s="545"/>
      <c r="ROL6" s="545"/>
      <c r="ROM6" s="545"/>
      <c r="RON6" s="545"/>
      <c r="ROO6" s="545"/>
      <c r="ROP6" s="545"/>
      <c r="ROQ6" s="545"/>
      <c r="ROR6" s="545"/>
      <c r="ROS6" s="545"/>
      <c r="ROT6" s="545"/>
      <c r="ROU6" s="545"/>
      <c r="ROV6" s="545"/>
      <c r="ROW6" s="545"/>
      <c r="ROX6" s="545"/>
      <c r="ROY6" s="545"/>
      <c r="ROZ6" s="545"/>
      <c r="RPA6" s="545"/>
      <c r="RPB6" s="545"/>
      <c r="RPC6" s="545"/>
      <c r="RPD6" s="545"/>
      <c r="RPE6" s="545"/>
      <c r="RPF6" s="545"/>
      <c r="RPG6" s="545"/>
      <c r="RPH6" s="545"/>
      <c r="RPI6" s="545"/>
      <c r="RPJ6" s="545"/>
      <c r="RPK6" s="545"/>
      <c r="RPL6" s="545"/>
      <c r="RPM6" s="545"/>
      <c r="RPN6" s="545"/>
      <c r="RPO6" s="545"/>
      <c r="RPP6" s="545"/>
      <c r="RPQ6" s="545"/>
      <c r="RPR6" s="545"/>
      <c r="RPS6" s="545"/>
      <c r="RPT6" s="545"/>
      <c r="RPU6" s="545"/>
      <c r="RPV6" s="545"/>
      <c r="RPW6" s="545"/>
      <c r="RPX6" s="545"/>
      <c r="RPY6" s="545"/>
      <c r="RPZ6" s="545"/>
      <c r="RQA6" s="545"/>
      <c r="RQB6" s="545"/>
      <c r="RQC6" s="545"/>
      <c r="RQD6" s="545"/>
      <c r="RQE6" s="545"/>
      <c r="RQF6" s="545"/>
      <c r="RQG6" s="545"/>
      <c r="RQH6" s="545"/>
      <c r="RQI6" s="545"/>
      <c r="RQJ6" s="545"/>
      <c r="RQK6" s="545"/>
      <c r="RQL6" s="545"/>
      <c r="RQM6" s="545"/>
      <c r="RQN6" s="545"/>
      <c r="RQO6" s="545"/>
      <c r="RQP6" s="545"/>
      <c r="RQQ6" s="545"/>
      <c r="RQR6" s="545"/>
      <c r="RQS6" s="545"/>
      <c r="RQT6" s="545"/>
      <c r="RQU6" s="545"/>
      <c r="RQV6" s="545"/>
      <c r="RQW6" s="545"/>
      <c r="RQX6" s="545"/>
      <c r="RQY6" s="545"/>
      <c r="RQZ6" s="545"/>
      <c r="RRA6" s="545"/>
      <c r="RRB6" s="545"/>
      <c r="RRC6" s="545"/>
      <c r="RRD6" s="545"/>
      <c r="RRE6" s="545"/>
      <c r="RRF6" s="545"/>
      <c r="RRG6" s="545"/>
      <c r="RRH6" s="545"/>
      <c r="RRI6" s="545"/>
      <c r="RRJ6" s="545"/>
      <c r="RRK6" s="545"/>
      <c r="RRL6" s="545"/>
      <c r="RRM6" s="545"/>
      <c r="RRN6" s="545"/>
      <c r="RRO6" s="545"/>
      <c r="RRP6" s="545"/>
      <c r="RRQ6" s="545"/>
      <c r="RRR6" s="545"/>
      <c r="RRS6" s="545"/>
      <c r="RRT6" s="545"/>
      <c r="RRU6" s="545"/>
      <c r="RRV6" s="545"/>
      <c r="RRW6" s="545"/>
      <c r="RRX6" s="545"/>
      <c r="RRY6" s="545"/>
      <c r="RRZ6" s="545"/>
      <c r="RSA6" s="545"/>
      <c r="RSB6" s="545"/>
      <c r="RSC6" s="545"/>
      <c r="RSD6" s="545"/>
      <c r="RSE6" s="545"/>
      <c r="RSF6" s="545"/>
      <c r="RSG6" s="545"/>
      <c r="RSH6" s="545"/>
      <c r="RSI6" s="545"/>
      <c r="RSJ6" s="545"/>
      <c r="RSK6" s="545"/>
      <c r="RSL6" s="545"/>
      <c r="RSM6" s="545"/>
      <c r="RSN6" s="545"/>
      <c r="RSO6" s="545"/>
      <c r="RSP6" s="545"/>
      <c r="RSQ6" s="545"/>
      <c r="RSR6" s="545"/>
      <c r="RSS6" s="545"/>
      <c r="RST6" s="545"/>
      <c r="RSU6" s="545"/>
      <c r="RSV6" s="545"/>
      <c r="RSW6" s="545"/>
      <c r="RSX6" s="545"/>
      <c r="RSY6" s="545"/>
      <c r="RSZ6" s="545"/>
      <c r="RTA6" s="545"/>
      <c r="RTB6" s="545"/>
      <c r="RTC6" s="545"/>
      <c r="RTD6" s="545"/>
      <c r="RTE6" s="545"/>
      <c r="RTF6" s="545"/>
      <c r="RTG6" s="545"/>
      <c r="RTH6" s="545"/>
      <c r="RTI6" s="545"/>
      <c r="RTJ6" s="545"/>
      <c r="RTK6" s="545"/>
      <c r="RTL6" s="545"/>
      <c r="RTM6" s="545"/>
      <c r="RTN6" s="545"/>
      <c r="RTO6" s="545"/>
      <c r="RTP6" s="545"/>
      <c r="RTQ6" s="545"/>
      <c r="RTR6" s="545"/>
      <c r="RTS6" s="545"/>
      <c r="RTT6" s="545"/>
      <c r="RTU6" s="545"/>
      <c r="RTV6" s="545"/>
      <c r="RTW6" s="545"/>
      <c r="RTX6" s="545"/>
      <c r="RTY6" s="545"/>
      <c r="RTZ6" s="545"/>
      <c r="RUA6" s="545"/>
      <c r="RUB6" s="545"/>
      <c r="RUC6" s="545"/>
      <c r="RUD6" s="545"/>
      <c r="RUE6" s="545"/>
      <c r="RUF6" s="545"/>
      <c r="RUG6" s="545"/>
      <c r="RUH6" s="545"/>
      <c r="RUI6" s="545"/>
      <c r="RUJ6" s="545"/>
      <c r="RUK6" s="545"/>
      <c r="RUL6" s="545"/>
      <c r="RUM6" s="545"/>
      <c r="RUN6" s="545"/>
      <c r="RUO6" s="545"/>
      <c r="RUP6" s="545"/>
      <c r="RUQ6" s="545"/>
      <c r="RUR6" s="545"/>
      <c r="RUS6" s="545"/>
      <c r="RUT6" s="545"/>
      <c r="RUU6" s="545"/>
      <c r="RUV6" s="545"/>
      <c r="RUW6" s="545"/>
      <c r="RUX6" s="545"/>
      <c r="RUY6" s="545"/>
      <c r="RUZ6" s="545"/>
      <c r="RVA6" s="545"/>
      <c r="RVB6" s="545"/>
      <c r="RVC6" s="545"/>
      <c r="RVD6" s="545"/>
      <c r="RVE6" s="545"/>
      <c r="RVF6" s="545"/>
      <c r="RVG6" s="545"/>
      <c r="RVH6" s="545"/>
      <c r="RVI6" s="545"/>
      <c r="RVJ6" s="545"/>
      <c r="RVK6" s="545"/>
      <c r="RVL6" s="545"/>
      <c r="RVM6" s="545"/>
      <c r="RVN6" s="545"/>
      <c r="RVO6" s="545"/>
      <c r="RVP6" s="545"/>
      <c r="RVQ6" s="545"/>
      <c r="RVR6" s="545"/>
      <c r="RVS6" s="545"/>
      <c r="RVT6" s="545"/>
      <c r="RVU6" s="545"/>
      <c r="RVV6" s="545"/>
      <c r="RVW6" s="545"/>
      <c r="RVX6" s="545"/>
      <c r="RVY6" s="545"/>
      <c r="RVZ6" s="545"/>
      <c r="RWA6" s="545"/>
      <c r="RWB6" s="545"/>
      <c r="RWC6" s="545"/>
      <c r="RWD6" s="545"/>
      <c r="RWE6" s="545"/>
      <c r="RWF6" s="545"/>
      <c r="RWG6" s="545"/>
      <c r="RWH6" s="545"/>
      <c r="RWI6" s="545"/>
      <c r="RWJ6" s="545"/>
      <c r="RWK6" s="545"/>
      <c r="RWL6" s="545"/>
      <c r="RWM6" s="545"/>
      <c r="RWN6" s="545"/>
      <c r="RWO6" s="545"/>
      <c r="RWP6" s="545"/>
      <c r="RWQ6" s="545"/>
      <c r="RWR6" s="545"/>
      <c r="RWS6" s="545"/>
      <c r="RWT6" s="545"/>
      <c r="RWU6" s="545"/>
      <c r="RWV6" s="545"/>
      <c r="RWW6" s="545"/>
      <c r="RWX6" s="545"/>
      <c r="RWY6" s="545"/>
      <c r="RWZ6" s="545"/>
      <c r="RXA6" s="545"/>
      <c r="RXB6" s="545"/>
      <c r="RXC6" s="545"/>
      <c r="RXD6" s="545"/>
      <c r="RXE6" s="545"/>
      <c r="RXF6" s="545"/>
      <c r="RXG6" s="545"/>
      <c r="RXH6" s="545"/>
      <c r="RXI6" s="545"/>
      <c r="RXJ6" s="545"/>
      <c r="RXK6" s="545"/>
      <c r="RXL6" s="545"/>
      <c r="RXM6" s="545"/>
      <c r="RXN6" s="545"/>
      <c r="RXO6" s="545"/>
      <c r="RXP6" s="545"/>
      <c r="RXQ6" s="545"/>
      <c r="RXR6" s="545"/>
      <c r="RXS6" s="545"/>
      <c r="RXT6" s="545"/>
      <c r="RXU6" s="545"/>
      <c r="RXV6" s="545"/>
      <c r="RXW6" s="545"/>
      <c r="RXX6" s="545"/>
      <c r="RXY6" s="545"/>
      <c r="RXZ6" s="545"/>
      <c r="RYA6" s="545"/>
      <c r="RYB6" s="545"/>
      <c r="RYC6" s="545"/>
      <c r="RYD6" s="545"/>
      <c r="RYE6" s="545"/>
      <c r="RYF6" s="545"/>
      <c r="RYG6" s="545"/>
      <c r="RYH6" s="545"/>
      <c r="RYI6" s="545"/>
      <c r="RYJ6" s="545"/>
      <c r="RYK6" s="545"/>
      <c r="RYL6" s="545"/>
      <c r="RYM6" s="545"/>
      <c r="RYN6" s="545"/>
      <c r="RYO6" s="545"/>
      <c r="RYP6" s="545"/>
      <c r="RYQ6" s="545"/>
      <c r="RYR6" s="545"/>
      <c r="RYS6" s="545"/>
      <c r="RYT6" s="545"/>
      <c r="RYU6" s="545"/>
      <c r="RYV6" s="545"/>
      <c r="RYW6" s="545"/>
      <c r="RYX6" s="545"/>
      <c r="RYY6" s="545"/>
      <c r="RYZ6" s="545"/>
      <c r="RZA6" s="545"/>
      <c r="RZB6" s="545"/>
      <c r="RZC6" s="545"/>
      <c r="RZD6" s="545"/>
      <c r="RZE6" s="545"/>
      <c r="RZF6" s="545"/>
      <c r="RZG6" s="545"/>
      <c r="RZH6" s="545"/>
      <c r="RZI6" s="545"/>
      <c r="RZJ6" s="545"/>
      <c r="RZK6" s="545"/>
      <c r="RZL6" s="545"/>
      <c r="RZM6" s="545"/>
      <c r="RZN6" s="545"/>
      <c r="RZO6" s="545"/>
      <c r="RZP6" s="545"/>
      <c r="RZQ6" s="545"/>
      <c r="RZR6" s="545"/>
      <c r="RZS6" s="545"/>
      <c r="RZT6" s="545"/>
      <c r="RZU6" s="545"/>
      <c r="RZV6" s="545"/>
      <c r="RZW6" s="545"/>
      <c r="RZX6" s="545"/>
      <c r="RZY6" s="545"/>
      <c r="RZZ6" s="545"/>
      <c r="SAA6" s="545"/>
      <c r="SAB6" s="545"/>
      <c r="SAC6" s="545"/>
      <c r="SAD6" s="545"/>
      <c r="SAE6" s="545"/>
      <c r="SAF6" s="545"/>
      <c r="SAG6" s="545"/>
      <c r="SAH6" s="545"/>
      <c r="SAI6" s="545"/>
      <c r="SAJ6" s="545"/>
      <c r="SAK6" s="545"/>
      <c r="SAL6" s="545"/>
      <c r="SAM6" s="545"/>
      <c r="SAN6" s="545"/>
      <c r="SAO6" s="545"/>
      <c r="SAP6" s="545"/>
      <c r="SAQ6" s="545"/>
      <c r="SAR6" s="545"/>
      <c r="SAS6" s="545"/>
      <c r="SAT6" s="545"/>
      <c r="SAU6" s="545"/>
      <c r="SAV6" s="545"/>
      <c r="SAW6" s="545"/>
      <c r="SAX6" s="545"/>
      <c r="SAY6" s="545"/>
      <c r="SAZ6" s="545"/>
      <c r="SBA6" s="545"/>
      <c r="SBB6" s="545"/>
      <c r="SBC6" s="545"/>
      <c r="SBD6" s="545"/>
      <c r="SBE6" s="545"/>
      <c r="SBF6" s="545"/>
      <c r="SBG6" s="545"/>
      <c r="SBH6" s="545"/>
      <c r="SBI6" s="545"/>
      <c r="SBJ6" s="545"/>
      <c r="SBK6" s="545"/>
      <c r="SBL6" s="545"/>
      <c r="SBM6" s="545"/>
      <c r="SBN6" s="545"/>
      <c r="SBO6" s="545"/>
      <c r="SBP6" s="545"/>
      <c r="SBQ6" s="545"/>
      <c r="SBR6" s="545"/>
      <c r="SBS6" s="545"/>
      <c r="SBT6" s="545"/>
      <c r="SBU6" s="545"/>
      <c r="SBV6" s="545"/>
      <c r="SBW6" s="545"/>
      <c r="SBX6" s="545"/>
      <c r="SBY6" s="545"/>
      <c r="SBZ6" s="545"/>
      <c r="SCA6" s="545"/>
      <c r="SCB6" s="545"/>
      <c r="SCC6" s="545"/>
      <c r="SCD6" s="545"/>
      <c r="SCE6" s="545"/>
      <c r="SCF6" s="545"/>
      <c r="SCG6" s="545"/>
      <c r="SCH6" s="545"/>
      <c r="SCI6" s="545"/>
      <c r="SCJ6" s="545"/>
      <c r="SCK6" s="545"/>
      <c r="SCL6" s="545"/>
      <c r="SCM6" s="545"/>
      <c r="SCN6" s="545"/>
      <c r="SCO6" s="545"/>
      <c r="SCP6" s="545"/>
      <c r="SCQ6" s="545"/>
      <c r="SCR6" s="545"/>
      <c r="SCS6" s="545"/>
      <c r="SCT6" s="545"/>
      <c r="SCU6" s="545"/>
      <c r="SCV6" s="545"/>
      <c r="SCW6" s="545"/>
      <c r="SCX6" s="545"/>
      <c r="SCY6" s="545"/>
      <c r="SCZ6" s="545"/>
      <c r="SDA6" s="545"/>
      <c r="SDB6" s="545"/>
      <c r="SDC6" s="545"/>
      <c r="SDD6" s="545"/>
      <c r="SDE6" s="545"/>
      <c r="SDF6" s="545"/>
      <c r="SDG6" s="545"/>
      <c r="SDH6" s="545"/>
      <c r="SDI6" s="545"/>
      <c r="SDJ6" s="545"/>
      <c r="SDK6" s="545"/>
      <c r="SDL6" s="545"/>
      <c r="SDM6" s="545"/>
      <c r="SDN6" s="545"/>
      <c r="SDO6" s="545"/>
      <c r="SDP6" s="545"/>
      <c r="SDQ6" s="545"/>
      <c r="SDR6" s="545"/>
      <c r="SDS6" s="545"/>
      <c r="SDT6" s="545"/>
      <c r="SDU6" s="545"/>
      <c r="SDV6" s="545"/>
      <c r="SDW6" s="545"/>
      <c r="SDX6" s="545"/>
      <c r="SDY6" s="545"/>
      <c r="SDZ6" s="545"/>
      <c r="SEA6" s="545"/>
      <c r="SEB6" s="545"/>
      <c r="SEC6" s="545"/>
      <c r="SED6" s="545"/>
      <c r="SEE6" s="545"/>
      <c r="SEF6" s="545"/>
      <c r="SEG6" s="545"/>
      <c r="SEH6" s="545"/>
      <c r="SEI6" s="545"/>
      <c r="SEJ6" s="545"/>
      <c r="SEK6" s="545"/>
      <c r="SEL6" s="545"/>
      <c r="SEM6" s="545"/>
      <c r="SEN6" s="545"/>
      <c r="SEO6" s="545"/>
      <c r="SEP6" s="545"/>
      <c r="SEQ6" s="545"/>
      <c r="SER6" s="545"/>
      <c r="SES6" s="545"/>
      <c r="SET6" s="545"/>
      <c r="SEU6" s="545"/>
      <c r="SEV6" s="545"/>
      <c r="SEW6" s="545"/>
      <c r="SEX6" s="545"/>
      <c r="SEY6" s="545"/>
      <c r="SEZ6" s="545"/>
      <c r="SFA6" s="545"/>
      <c r="SFB6" s="545"/>
      <c r="SFC6" s="545"/>
      <c r="SFD6" s="545"/>
      <c r="SFE6" s="545"/>
      <c r="SFF6" s="545"/>
      <c r="SFG6" s="545"/>
      <c r="SFH6" s="545"/>
      <c r="SFI6" s="545"/>
      <c r="SFJ6" s="545"/>
      <c r="SFK6" s="545"/>
      <c r="SFL6" s="545"/>
      <c r="SFM6" s="545"/>
      <c r="SFN6" s="545"/>
      <c r="SFO6" s="545"/>
      <c r="SFP6" s="545"/>
      <c r="SFQ6" s="545"/>
      <c r="SFR6" s="545"/>
      <c r="SFS6" s="545"/>
      <c r="SFT6" s="545"/>
      <c r="SFU6" s="545"/>
      <c r="SFV6" s="545"/>
      <c r="SFW6" s="545"/>
      <c r="SFX6" s="545"/>
      <c r="SFY6" s="545"/>
      <c r="SFZ6" s="545"/>
      <c r="SGA6" s="545"/>
      <c r="SGB6" s="545"/>
      <c r="SGC6" s="545"/>
      <c r="SGD6" s="545"/>
      <c r="SGE6" s="545"/>
      <c r="SGF6" s="545"/>
      <c r="SGG6" s="545"/>
      <c r="SGH6" s="545"/>
      <c r="SGI6" s="545"/>
      <c r="SGJ6" s="545"/>
      <c r="SGK6" s="545"/>
      <c r="SGL6" s="545"/>
      <c r="SGM6" s="545"/>
      <c r="SGN6" s="545"/>
      <c r="SGO6" s="545"/>
      <c r="SGP6" s="545"/>
      <c r="SGQ6" s="545"/>
      <c r="SGR6" s="545"/>
      <c r="SGS6" s="545"/>
      <c r="SGT6" s="545"/>
      <c r="SGU6" s="545"/>
      <c r="SGV6" s="545"/>
      <c r="SGW6" s="545"/>
      <c r="SGX6" s="545"/>
      <c r="SGY6" s="545"/>
      <c r="SGZ6" s="545"/>
      <c r="SHA6" s="545"/>
      <c r="SHB6" s="545"/>
      <c r="SHC6" s="545"/>
      <c r="SHD6" s="545"/>
      <c r="SHE6" s="545"/>
      <c r="SHF6" s="545"/>
      <c r="SHG6" s="545"/>
      <c r="SHH6" s="545"/>
      <c r="SHI6" s="545"/>
      <c r="SHJ6" s="545"/>
      <c r="SHK6" s="545"/>
      <c r="SHL6" s="545"/>
      <c r="SHM6" s="545"/>
      <c r="SHN6" s="545"/>
      <c r="SHO6" s="545"/>
      <c r="SHP6" s="545"/>
      <c r="SHQ6" s="545"/>
      <c r="SHR6" s="545"/>
      <c r="SHS6" s="545"/>
      <c r="SHT6" s="545"/>
      <c r="SHU6" s="545"/>
      <c r="SHV6" s="545"/>
      <c r="SHW6" s="545"/>
      <c r="SHX6" s="545"/>
      <c r="SHY6" s="545"/>
      <c r="SHZ6" s="545"/>
      <c r="SIA6" s="545"/>
      <c r="SIB6" s="545"/>
      <c r="SIC6" s="545"/>
      <c r="SID6" s="545"/>
      <c r="SIE6" s="545"/>
      <c r="SIF6" s="545"/>
      <c r="SIG6" s="545"/>
      <c r="SIH6" s="545"/>
      <c r="SII6" s="545"/>
      <c r="SIJ6" s="545"/>
      <c r="SIK6" s="545"/>
      <c r="SIL6" s="545"/>
      <c r="SIM6" s="545"/>
      <c r="SIN6" s="545"/>
      <c r="SIO6" s="545"/>
      <c r="SIP6" s="545"/>
      <c r="SIQ6" s="545"/>
      <c r="SIR6" s="545"/>
      <c r="SIS6" s="545"/>
      <c r="SIT6" s="545"/>
      <c r="SIU6" s="545"/>
      <c r="SIV6" s="545"/>
      <c r="SIW6" s="545"/>
      <c r="SIX6" s="545"/>
      <c r="SIY6" s="545"/>
      <c r="SIZ6" s="545"/>
      <c r="SJA6" s="545"/>
      <c r="SJB6" s="545"/>
      <c r="SJC6" s="545"/>
      <c r="SJD6" s="545"/>
      <c r="SJE6" s="545"/>
      <c r="SJF6" s="545"/>
      <c r="SJG6" s="545"/>
      <c r="SJH6" s="545"/>
      <c r="SJI6" s="545"/>
      <c r="SJJ6" s="545"/>
      <c r="SJK6" s="545"/>
      <c r="SJL6" s="545"/>
      <c r="SJM6" s="545"/>
      <c r="SJN6" s="545"/>
      <c r="SJO6" s="545"/>
      <c r="SJP6" s="545"/>
      <c r="SJQ6" s="545"/>
      <c r="SJR6" s="545"/>
      <c r="SJS6" s="545"/>
      <c r="SJT6" s="545"/>
      <c r="SJU6" s="545"/>
      <c r="SJV6" s="545"/>
      <c r="SJW6" s="545"/>
      <c r="SJX6" s="545"/>
      <c r="SJY6" s="545"/>
      <c r="SJZ6" s="545"/>
      <c r="SKA6" s="545"/>
      <c r="SKB6" s="545"/>
      <c r="SKC6" s="545"/>
      <c r="SKD6" s="545"/>
      <c r="SKE6" s="545"/>
      <c r="SKF6" s="545"/>
      <c r="SKG6" s="545"/>
      <c r="SKH6" s="545"/>
      <c r="SKI6" s="545"/>
      <c r="SKJ6" s="545"/>
      <c r="SKK6" s="545"/>
      <c r="SKL6" s="545"/>
      <c r="SKM6" s="545"/>
      <c r="SKN6" s="545"/>
      <c r="SKO6" s="545"/>
      <c r="SKP6" s="545"/>
      <c r="SKQ6" s="545"/>
      <c r="SKR6" s="545"/>
      <c r="SKS6" s="545"/>
      <c r="SKT6" s="545"/>
      <c r="SKU6" s="545"/>
      <c r="SKV6" s="545"/>
      <c r="SKW6" s="545"/>
      <c r="SKX6" s="545"/>
      <c r="SKY6" s="545"/>
      <c r="SKZ6" s="545"/>
      <c r="SLA6" s="545"/>
      <c r="SLB6" s="545"/>
      <c r="SLC6" s="545"/>
      <c r="SLD6" s="545"/>
      <c r="SLE6" s="545"/>
      <c r="SLF6" s="545"/>
      <c r="SLG6" s="545"/>
      <c r="SLH6" s="545"/>
      <c r="SLI6" s="545"/>
      <c r="SLJ6" s="545"/>
      <c r="SLK6" s="545"/>
      <c r="SLL6" s="545"/>
      <c r="SLM6" s="545"/>
      <c r="SLN6" s="545"/>
      <c r="SLO6" s="545"/>
      <c r="SLP6" s="545"/>
      <c r="SLQ6" s="545"/>
      <c r="SLR6" s="545"/>
      <c r="SLS6" s="545"/>
      <c r="SLT6" s="545"/>
      <c r="SLU6" s="545"/>
      <c r="SLV6" s="545"/>
      <c r="SLW6" s="545"/>
      <c r="SLX6" s="545"/>
      <c r="SLY6" s="545"/>
      <c r="SLZ6" s="545"/>
      <c r="SMA6" s="545"/>
      <c r="SMB6" s="545"/>
      <c r="SMC6" s="545"/>
      <c r="SMD6" s="545"/>
      <c r="SME6" s="545"/>
      <c r="SMF6" s="545"/>
      <c r="SMG6" s="545"/>
      <c r="SMH6" s="545"/>
      <c r="SMI6" s="545"/>
      <c r="SMJ6" s="545"/>
      <c r="SMK6" s="545"/>
      <c r="SML6" s="545"/>
      <c r="SMM6" s="545"/>
      <c r="SMN6" s="545"/>
      <c r="SMO6" s="545"/>
      <c r="SMP6" s="545"/>
      <c r="SMQ6" s="545"/>
      <c r="SMR6" s="545"/>
      <c r="SMS6" s="545"/>
      <c r="SMT6" s="545"/>
      <c r="SMU6" s="545"/>
      <c r="SMV6" s="545"/>
      <c r="SMW6" s="545"/>
      <c r="SMX6" s="545"/>
      <c r="SMY6" s="545"/>
      <c r="SMZ6" s="545"/>
      <c r="SNA6" s="545"/>
      <c r="SNB6" s="545"/>
      <c r="SNC6" s="545"/>
      <c r="SND6" s="545"/>
      <c r="SNE6" s="545"/>
      <c r="SNF6" s="545"/>
      <c r="SNG6" s="545"/>
      <c r="SNH6" s="545"/>
      <c r="SNI6" s="545"/>
      <c r="SNJ6" s="545"/>
      <c r="SNK6" s="545"/>
      <c r="SNL6" s="545"/>
      <c r="SNM6" s="545"/>
      <c r="SNN6" s="545"/>
      <c r="SNO6" s="545"/>
      <c r="SNP6" s="545"/>
      <c r="SNQ6" s="545"/>
      <c r="SNR6" s="545"/>
      <c r="SNS6" s="545"/>
      <c r="SNT6" s="545"/>
      <c r="SNU6" s="545"/>
      <c r="SNV6" s="545"/>
      <c r="SNW6" s="545"/>
      <c r="SNX6" s="545"/>
      <c r="SNY6" s="545"/>
      <c r="SNZ6" s="545"/>
      <c r="SOA6" s="545"/>
      <c r="SOB6" s="545"/>
      <c r="SOC6" s="545"/>
      <c r="SOD6" s="545"/>
      <c r="SOE6" s="545"/>
      <c r="SOF6" s="545"/>
      <c r="SOG6" s="545"/>
      <c r="SOH6" s="545"/>
      <c r="SOI6" s="545"/>
      <c r="SOJ6" s="545"/>
      <c r="SOK6" s="545"/>
      <c r="SOL6" s="545"/>
      <c r="SOM6" s="545"/>
      <c r="SON6" s="545"/>
      <c r="SOO6" s="545"/>
      <c r="SOP6" s="545"/>
      <c r="SOQ6" s="545"/>
      <c r="SOR6" s="545"/>
      <c r="SOS6" s="545"/>
      <c r="SOT6" s="545"/>
      <c r="SOU6" s="545"/>
      <c r="SOV6" s="545"/>
      <c r="SOW6" s="545"/>
      <c r="SOX6" s="545"/>
      <c r="SOY6" s="545"/>
      <c r="SOZ6" s="545"/>
      <c r="SPA6" s="545"/>
      <c r="SPB6" s="545"/>
      <c r="SPC6" s="545"/>
      <c r="SPD6" s="545"/>
      <c r="SPE6" s="545"/>
      <c r="SPF6" s="545"/>
      <c r="SPG6" s="545"/>
      <c r="SPH6" s="545"/>
      <c r="SPI6" s="545"/>
      <c r="SPJ6" s="545"/>
      <c r="SPK6" s="545"/>
      <c r="SPL6" s="545"/>
      <c r="SPM6" s="545"/>
      <c r="SPN6" s="545"/>
      <c r="SPO6" s="545"/>
      <c r="SPP6" s="545"/>
      <c r="SPQ6" s="545"/>
      <c r="SPR6" s="545"/>
      <c r="SPS6" s="545"/>
      <c r="SPT6" s="545"/>
      <c r="SPU6" s="545"/>
      <c r="SPV6" s="545"/>
      <c r="SPW6" s="545"/>
      <c r="SPX6" s="545"/>
      <c r="SPY6" s="545"/>
      <c r="SPZ6" s="545"/>
      <c r="SQA6" s="545"/>
      <c r="SQB6" s="545"/>
      <c r="SQC6" s="545"/>
      <c r="SQD6" s="545"/>
      <c r="SQE6" s="545"/>
      <c r="SQF6" s="545"/>
      <c r="SQG6" s="545"/>
      <c r="SQH6" s="545"/>
      <c r="SQI6" s="545"/>
      <c r="SQJ6" s="545"/>
      <c r="SQK6" s="545"/>
      <c r="SQL6" s="545"/>
      <c r="SQM6" s="545"/>
      <c r="SQN6" s="545"/>
      <c r="SQO6" s="545"/>
      <c r="SQP6" s="545"/>
      <c r="SQQ6" s="545"/>
      <c r="SQR6" s="545"/>
      <c r="SQS6" s="545"/>
      <c r="SQT6" s="545"/>
      <c r="SQU6" s="545"/>
      <c r="SQV6" s="545"/>
      <c r="SQW6" s="545"/>
      <c r="SQX6" s="545"/>
      <c r="SQY6" s="545"/>
      <c r="SQZ6" s="545"/>
      <c r="SRA6" s="545"/>
      <c r="SRB6" s="545"/>
      <c r="SRC6" s="545"/>
      <c r="SRD6" s="545"/>
      <c r="SRE6" s="545"/>
      <c r="SRF6" s="545"/>
      <c r="SRG6" s="545"/>
      <c r="SRH6" s="545"/>
      <c r="SRI6" s="545"/>
      <c r="SRJ6" s="545"/>
      <c r="SRK6" s="545"/>
      <c r="SRL6" s="545"/>
      <c r="SRM6" s="545"/>
      <c r="SRN6" s="545"/>
      <c r="SRO6" s="545"/>
      <c r="SRP6" s="545"/>
      <c r="SRQ6" s="545"/>
      <c r="SRR6" s="545"/>
      <c r="SRS6" s="545"/>
      <c r="SRT6" s="545"/>
      <c r="SRU6" s="545"/>
      <c r="SRV6" s="545"/>
      <c r="SRW6" s="545"/>
      <c r="SRX6" s="545"/>
      <c r="SRY6" s="545"/>
      <c r="SRZ6" s="545"/>
      <c r="SSA6" s="545"/>
      <c r="SSB6" s="545"/>
      <c r="SSC6" s="545"/>
      <c r="SSD6" s="545"/>
      <c r="SSE6" s="545"/>
      <c r="SSF6" s="545"/>
      <c r="SSG6" s="545"/>
      <c r="SSH6" s="545"/>
      <c r="SSI6" s="545"/>
      <c r="SSJ6" s="545"/>
      <c r="SSK6" s="545"/>
      <c r="SSL6" s="545"/>
      <c r="SSM6" s="545"/>
      <c r="SSN6" s="545"/>
      <c r="SSO6" s="545"/>
      <c r="SSP6" s="545"/>
      <c r="SSQ6" s="545"/>
      <c r="SSR6" s="545"/>
      <c r="SSS6" s="545"/>
      <c r="SST6" s="545"/>
      <c r="SSU6" s="545"/>
      <c r="SSV6" s="545"/>
      <c r="SSW6" s="545"/>
      <c r="SSX6" s="545"/>
      <c r="SSY6" s="545"/>
      <c r="SSZ6" s="545"/>
      <c r="STA6" s="545"/>
      <c r="STB6" s="545"/>
      <c r="STC6" s="545"/>
      <c r="STD6" s="545"/>
      <c r="STE6" s="545"/>
      <c r="STF6" s="545"/>
      <c r="STG6" s="545"/>
      <c r="STH6" s="545"/>
      <c r="STI6" s="545"/>
      <c r="STJ6" s="545"/>
      <c r="STK6" s="545"/>
      <c r="STL6" s="545"/>
      <c r="STM6" s="545"/>
      <c r="STN6" s="545"/>
      <c r="STO6" s="545"/>
      <c r="STP6" s="545"/>
      <c r="STQ6" s="545"/>
      <c r="STR6" s="545"/>
      <c r="STS6" s="545"/>
      <c r="STT6" s="545"/>
      <c r="STU6" s="545"/>
      <c r="STV6" s="545"/>
      <c r="STW6" s="545"/>
      <c r="STX6" s="545"/>
      <c r="STY6" s="545"/>
      <c r="STZ6" s="545"/>
      <c r="SUA6" s="545"/>
      <c r="SUB6" s="545"/>
      <c r="SUC6" s="545"/>
      <c r="SUD6" s="545"/>
      <c r="SUE6" s="545"/>
      <c r="SUF6" s="545"/>
      <c r="SUG6" s="545"/>
      <c r="SUH6" s="545"/>
      <c r="SUI6" s="545"/>
      <c r="SUJ6" s="545"/>
      <c r="SUK6" s="545"/>
      <c r="SUL6" s="545"/>
      <c r="SUM6" s="545"/>
      <c r="SUN6" s="545"/>
      <c r="SUO6" s="545"/>
      <c r="SUP6" s="545"/>
      <c r="SUQ6" s="545"/>
      <c r="SUR6" s="545"/>
      <c r="SUS6" s="545"/>
      <c r="SUT6" s="545"/>
      <c r="SUU6" s="545"/>
      <c r="SUV6" s="545"/>
      <c r="SUW6" s="545"/>
      <c r="SUX6" s="545"/>
      <c r="SUY6" s="545"/>
      <c r="SUZ6" s="545"/>
      <c r="SVA6" s="545"/>
      <c r="SVB6" s="545"/>
      <c r="SVC6" s="545"/>
      <c r="SVD6" s="545"/>
      <c r="SVE6" s="545"/>
      <c r="SVF6" s="545"/>
      <c r="SVG6" s="545"/>
      <c r="SVH6" s="545"/>
      <c r="SVI6" s="545"/>
      <c r="SVJ6" s="545"/>
      <c r="SVK6" s="545"/>
      <c r="SVL6" s="545"/>
      <c r="SVM6" s="545"/>
      <c r="SVN6" s="545"/>
      <c r="SVO6" s="545"/>
      <c r="SVP6" s="545"/>
      <c r="SVQ6" s="545"/>
      <c r="SVR6" s="545"/>
      <c r="SVS6" s="545"/>
      <c r="SVT6" s="545"/>
      <c r="SVU6" s="545"/>
      <c r="SVV6" s="545"/>
      <c r="SVW6" s="545"/>
      <c r="SVX6" s="545"/>
      <c r="SVY6" s="545"/>
      <c r="SVZ6" s="545"/>
      <c r="SWA6" s="545"/>
      <c r="SWB6" s="545"/>
      <c r="SWC6" s="545"/>
      <c r="SWD6" s="545"/>
      <c r="SWE6" s="545"/>
      <c r="SWF6" s="545"/>
      <c r="SWG6" s="545"/>
      <c r="SWH6" s="545"/>
      <c r="SWI6" s="545"/>
      <c r="SWJ6" s="545"/>
      <c r="SWK6" s="545"/>
      <c r="SWL6" s="545"/>
      <c r="SWM6" s="545"/>
      <c r="SWN6" s="545"/>
      <c r="SWO6" s="545"/>
      <c r="SWP6" s="545"/>
      <c r="SWQ6" s="545"/>
      <c r="SWR6" s="545"/>
      <c r="SWS6" s="545"/>
      <c r="SWT6" s="545"/>
      <c r="SWU6" s="545"/>
      <c r="SWV6" s="545"/>
      <c r="SWW6" s="545"/>
      <c r="SWX6" s="545"/>
      <c r="SWY6" s="545"/>
      <c r="SWZ6" s="545"/>
      <c r="SXA6" s="545"/>
      <c r="SXB6" s="545"/>
      <c r="SXC6" s="545"/>
      <c r="SXD6" s="545"/>
      <c r="SXE6" s="545"/>
      <c r="SXF6" s="545"/>
      <c r="SXG6" s="545"/>
      <c r="SXH6" s="545"/>
      <c r="SXI6" s="545"/>
      <c r="SXJ6" s="545"/>
      <c r="SXK6" s="545"/>
      <c r="SXL6" s="545"/>
      <c r="SXM6" s="545"/>
      <c r="SXN6" s="545"/>
      <c r="SXO6" s="545"/>
      <c r="SXP6" s="545"/>
      <c r="SXQ6" s="545"/>
      <c r="SXR6" s="545"/>
      <c r="SXS6" s="545"/>
      <c r="SXT6" s="545"/>
      <c r="SXU6" s="545"/>
      <c r="SXV6" s="545"/>
      <c r="SXW6" s="545"/>
      <c r="SXX6" s="545"/>
      <c r="SXY6" s="545"/>
      <c r="SXZ6" s="545"/>
      <c r="SYA6" s="545"/>
      <c r="SYB6" s="545"/>
      <c r="SYC6" s="545"/>
      <c r="SYD6" s="545"/>
      <c r="SYE6" s="545"/>
      <c r="SYF6" s="545"/>
      <c r="SYG6" s="545"/>
      <c r="SYH6" s="545"/>
      <c r="SYI6" s="545"/>
      <c r="SYJ6" s="545"/>
      <c r="SYK6" s="545"/>
      <c r="SYL6" s="545"/>
      <c r="SYM6" s="545"/>
      <c r="SYN6" s="545"/>
      <c r="SYO6" s="545"/>
      <c r="SYP6" s="545"/>
      <c r="SYQ6" s="545"/>
      <c r="SYR6" s="545"/>
      <c r="SYS6" s="545"/>
      <c r="SYT6" s="545"/>
      <c r="SYU6" s="545"/>
      <c r="SYV6" s="545"/>
      <c r="SYW6" s="545"/>
      <c r="SYX6" s="545"/>
      <c r="SYY6" s="545"/>
      <c r="SYZ6" s="545"/>
      <c r="SZA6" s="545"/>
      <c r="SZB6" s="545"/>
      <c r="SZC6" s="545"/>
      <c r="SZD6" s="545"/>
      <c r="SZE6" s="545"/>
      <c r="SZF6" s="545"/>
      <c r="SZG6" s="545"/>
      <c r="SZH6" s="545"/>
      <c r="SZI6" s="545"/>
      <c r="SZJ6" s="545"/>
      <c r="SZK6" s="545"/>
      <c r="SZL6" s="545"/>
      <c r="SZM6" s="545"/>
      <c r="SZN6" s="545"/>
      <c r="SZO6" s="545"/>
      <c r="SZP6" s="545"/>
      <c r="SZQ6" s="545"/>
      <c r="SZR6" s="545"/>
      <c r="SZS6" s="545"/>
      <c r="SZT6" s="545"/>
      <c r="SZU6" s="545"/>
      <c r="SZV6" s="545"/>
      <c r="SZW6" s="545"/>
      <c r="SZX6" s="545"/>
      <c r="SZY6" s="545"/>
      <c r="SZZ6" s="545"/>
      <c r="TAA6" s="545"/>
      <c r="TAB6" s="545"/>
      <c r="TAC6" s="545"/>
      <c r="TAD6" s="545"/>
      <c r="TAE6" s="545"/>
      <c r="TAF6" s="545"/>
      <c r="TAG6" s="545"/>
      <c r="TAH6" s="545"/>
      <c r="TAI6" s="545"/>
      <c r="TAJ6" s="545"/>
      <c r="TAK6" s="545"/>
      <c r="TAL6" s="545"/>
      <c r="TAM6" s="545"/>
      <c r="TAN6" s="545"/>
      <c r="TAO6" s="545"/>
      <c r="TAP6" s="545"/>
      <c r="TAQ6" s="545"/>
      <c r="TAR6" s="545"/>
      <c r="TAS6" s="545"/>
      <c r="TAT6" s="545"/>
      <c r="TAU6" s="545"/>
      <c r="TAV6" s="545"/>
      <c r="TAW6" s="545"/>
      <c r="TAX6" s="545"/>
      <c r="TAY6" s="545"/>
      <c r="TAZ6" s="545"/>
      <c r="TBA6" s="545"/>
      <c r="TBB6" s="545"/>
      <c r="TBC6" s="545"/>
      <c r="TBD6" s="545"/>
      <c r="TBE6" s="545"/>
      <c r="TBF6" s="545"/>
      <c r="TBG6" s="545"/>
      <c r="TBH6" s="545"/>
      <c r="TBI6" s="545"/>
      <c r="TBJ6" s="545"/>
      <c r="TBK6" s="545"/>
      <c r="TBL6" s="545"/>
      <c r="TBM6" s="545"/>
      <c r="TBN6" s="545"/>
      <c r="TBO6" s="545"/>
      <c r="TBP6" s="545"/>
      <c r="TBQ6" s="545"/>
      <c r="TBR6" s="545"/>
      <c r="TBS6" s="545"/>
      <c r="TBT6" s="545"/>
      <c r="TBU6" s="545"/>
      <c r="TBV6" s="545"/>
      <c r="TBW6" s="545"/>
      <c r="TBX6" s="545"/>
      <c r="TBY6" s="545"/>
      <c r="TBZ6" s="545"/>
      <c r="TCA6" s="545"/>
      <c r="TCB6" s="545"/>
      <c r="TCC6" s="545"/>
      <c r="TCD6" s="545"/>
      <c r="TCE6" s="545"/>
      <c r="TCF6" s="545"/>
      <c r="TCG6" s="545"/>
      <c r="TCH6" s="545"/>
      <c r="TCI6" s="545"/>
      <c r="TCJ6" s="545"/>
      <c r="TCK6" s="545"/>
      <c r="TCL6" s="545"/>
      <c r="TCM6" s="545"/>
      <c r="TCN6" s="545"/>
      <c r="TCO6" s="545"/>
      <c r="TCP6" s="545"/>
      <c r="TCQ6" s="545"/>
      <c r="TCR6" s="545"/>
      <c r="TCS6" s="545"/>
      <c r="TCT6" s="545"/>
      <c r="TCU6" s="545"/>
      <c r="TCV6" s="545"/>
      <c r="TCW6" s="545"/>
      <c r="TCX6" s="545"/>
      <c r="TCY6" s="545"/>
      <c r="TCZ6" s="545"/>
      <c r="TDA6" s="545"/>
      <c r="TDB6" s="545"/>
      <c r="TDC6" s="545"/>
      <c r="TDD6" s="545"/>
      <c r="TDE6" s="545"/>
      <c r="TDF6" s="545"/>
      <c r="TDG6" s="545"/>
      <c r="TDH6" s="545"/>
      <c r="TDI6" s="545"/>
      <c r="TDJ6" s="545"/>
      <c r="TDK6" s="545"/>
      <c r="TDL6" s="545"/>
      <c r="TDM6" s="545"/>
      <c r="TDN6" s="545"/>
      <c r="TDO6" s="545"/>
      <c r="TDP6" s="545"/>
      <c r="TDQ6" s="545"/>
      <c r="TDR6" s="545"/>
      <c r="TDS6" s="545"/>
      <c r="TDT6" s="545"/>
      <c r="TDU6" s="545"/>
      <c r="TDV6" s="545"/>
      <c r="TDW6" s="545"/>
      <c r="TDX6" s="545"/>
      <c r="TDY6" s="545"/>
      <c r="TDZ6" s="545"/>
      <c r="TEA6" s="545"/>
      <c r="TEB6" s="545"/>
      <c r="TEC6" s="545"/>
      <c r="TED6" s="545"/>
      <c r="TEE6" s="545"/>
      <c r="TEF6" s="545"/>
      <c r="TEG6" s="545"/>
      <c r="TEH6" s="545"/>
      <c r="TEI6" s="545"/>
      <c r="TEJ6" s="545"/>
      <c r="TEK6" s="545"/>
      <c r="TEL6" s="545"/>
      <c r="TEM6" s="545"/>
      <c r="TEN6" s="545"/>
      <c r="TEO6" s="545"/>
      <c r="TEP6" s="545"/>
      <c r="TEQ6" s="545"/>
      <c r="TER6" s="545"/>
      <c r="TES6" s="545"/>
      <c r="TET6" s="545"/>
      <c r="TEU6" s="545"/>
      <c r="TEV6" s="545"/>
      <c r="TEW6" s="545"/>
      <c r="TEX6" s="545"/>
      <c r="TEY6" s="545"/>
      <c r="TEZ6" s="545"/>
      <c r="TFA6" s="545"/>
      <c r="TFB6" s="545"/>
      <c r="TFC6" s="545"/>
      <c r="TFD6" s="545"/>
      <c r="TFE6" s="545"/>
      <c r="TFF6" s="545"/>
      <c r="TFG6" s="545"/>
      <c r="TFH6" s="545"/>
      <c r="TFI6" s="545"/>
      <c r="TFJ6" s="545"/>
      <c r="TFK6" s="545"/>
      <c r="TFL6" s="545"/>
      <c r="TFM6" s="545"/>
      <c r="TFN6" s="545"/>
      <c r="TFO6" s="545"/>
      <c r="TFP6" s="545"/>
      <c r="TFQ6" s="545"/>
      <c r="TFR6" s="545"/>
      <c r="TFS6" s="545"/>
      <c r="TFT6" s="545"/>
      <c r="TFU6" s="545"/>
      <c r="TFV6" s="545"/>
      <c r="TFW6" s="545"/>
      <c r="TFX6" s="545"/>
      <c r="TFY6" s="545"/>
      <c r="TFZ6" s="545"/>
      <c r="TGA6" s="545"/>
      <c r="TGB6" s="545"/>
      <c r="TGC6" s="545"/>
      <c r="TGD6" s="545"/>
      <c r="TGE6" s="545"/>
      <c r="TGF6" s="545"/>
      <c r="TGG6" s="545"/>
      <c r="TGH6" s="545"/>
      <c r="TGI6" s="545"/>
      <c r="TGJ6" s="545"/>
      <c r="TGK6" s="545"/>
      <c r="TGL6" s="545"/>
      <c r="TGM6" s="545"/>
      <c r="TGN6" s="545"/>
      <c r="TGO6" s="545"/>
      <c r="TGP6" s="545"/>
      <c r="TGQ6" s="545"/>
      <c r="TGR6" s="545"/>
      <c r="TGS6" s="545"/>
      <c r="TGT6" s="545"/>
      <c r="TGU6" s="545"/>
      <c r="TGV6" s="545"/>
      <c r="TGW6" s="545"/>
      <c r="TGX6" s="545"/>
      <c r="TGY6" s="545"/>
      <c r="TGZ6" s="545"/>
      <c r="THA6" s="545"/>
      <c r="THB6" s="545"/>
      <c r="THC6" s="545"/>
      <c r="THD6" s="545"/>
      <c r="THE6" s="545"/>
      <c r="THF6" s="545"/>
      <c r="THG6" s="545"/>
      <c r="THH6" s="545"/>
      <c r="THI6" s="545"/>
      <c r="THJ6" s="545"/>
      <c r="THK6" s="545"/>
      <c r="THL6" s="545"/>
      <c r="THM6" s="545"/>
      <c r="THN6" s="545"/>
      <c r="THO6" s="545"/>
      <c r="THP6" s="545"/>
      <c r="THQ6" s="545"/>
      <c r="THR6" s="545"/>
      <c r="THS6" s="545"/>
      <c r="THT6" s="545"/>
      <c r="THU6" s="545"/>
      <c r="THV6" s="545"/>
      <c r="THW6" s="545"/>
      <c r="THX6" s="545"/>
      <c r="THY6" s="545"/>
      <c r="THZ6" s="545"/>
      <c r="TIA6" s="545"/>
      <c r="TIB6" s="545"/>
      <c r="TIC6" s="545"/>
      <c r="TID6" s="545"/>
      <c r="TIE6" s="545"/>
      <c r="TIF6" s="545"/>
      <c r="TIG6" s="545"/>
      <c r="TIH6" s="545"/>
      <c r="TII6" s="545"/>
      <c r="TIJ6" s="545"/>
      <c r="TIK6" s="545"/>
      <c r="TIL6" s="545"/>
      <c r="TIM6" s="545"/>
      <c r="TIN6" s="545"/>
      <c r="TIO6" s="545"/>
      <c r="TIP6" s="545"/>
      <c r="TIQ6" s="545"/>
      <c r="TIR6" s="545"/>
      <c r="TIS6" s="545"/>
      <c r="TIT6" s="545"/>
      <c r="TIU6" s="545"/>
      <c r="TIV6" s="545"/>
      <c r="TIW6" s="545"/>
      <c r="TIX6" s="545"/>
      <c r="TIY6" s="545"/>
      <c r="TIZ6" s="545"/>
      <c r="TJA6" s="545"/>
      <c r="TJB6" s="545"/>
      <c r="TJC6" s="545"/>
      <c r="TJD6" s="545"/>
      <c r="TJE6" s="545"/>
      <c r="TJF6" s="545"/>
      <c r="TJG6" s="545"/>
      <c r="TJH6" s="545"/>
      <c r="TJI6" s="545"/>
      <c r="TJJ6" s="545"/>
      <c r="TJK6" s="545"/>
      <c r="TJL6" s="545"/>
      <c r="TJM6" s="545"/>
      <c r="TJN6" s="545"/>
      <c r="TJO6" s="545"/>
      <c r="TJP6" s="545"/>
      <c r="TJQ6" s="545"/>
      <c r="TJR6" s="545"/>
      <c r="TJS6" s="545"/>
      <c r="TJT6" s="545"/>
      <c r="TJU6" s="545"/>
      <c r="TJV6" s="545"/>
      <c r="TJW6" s="545"/>
      <c r="TJX6" s="545"/>
      <c r="TJY6" s="545"/>
      <c r="TJZ6" s="545"/>
      <c r="TKA6" s="545"/>
      <c r="TKB6" s="545"/>
      <c r="TKC6" s="545"/>
      <c r="TKD6" s="545"/>
      <c r="TKE6" s="545"/>
      <c r="TKF6" s="545"/>
      <c r="TKG6" s="545"/>
      <c r="TKH6" s="545"/>
      <c r="TKI6" s="545"/>
      <c r="TKJ6" s="545"/>
      <c r="TKK6" s="545"/>
      <c r="TKL6" s="545"/>
      <c r="TKM6" s="545"/>
      <c r="TKN6" s="545"/>
      <c r="TKO6" s="545"/>
      <c r="TKP6" s="545"/>
      <c r="TKQ6" s="545"/>
      <c r="TKR6" s="545"/>
      <c r="TKS6" s="545"/>
      <c r="TKT6" s="545"/>
      <c r="TKU6" s="545"/>
      <c r="TKV6" s="545"/>
      <c r="TKW6" s="545"/>
      <c r="TKX6" s="545"/>
      <c r="TKY6" s="545"/>
      <c r="TKZ6" s="545"/>
      <c r="TLA6" s="545"/>
      <c r="TLB6" s="545"/>
      <c r="TLC6" s="545"/>
      <c r="TLD6" s="545"/>
      <c r="TLE6" s="545"/>
      <c r="TLF6" s="545"/>
      <c r="TLG6" s="545"/>
      <c r="TLH6" s="545"/>
      <c r="TLI6" s="545"/>
      <c r="TLJ6" s="545"/>
      <c r="TLK6" s="545"/>
      <c r="TLL6" s="545"/>
      <c r="TLM6" s="545"/>
      <c r="TLN6" s="545"/>
      <c r="TLO6" s="545"/>
      <c r="TLP6" s="545"/>
      <c r="TLQ6" s="545"/>
      <c r="TLR6" s="545"/>
      <c r="TLS6" s="545"/>
      <c r="TLT6" s="545"/>
      <c r="TLU6" s="545"/>
      <c r="TLV6" s="545"/>
      <c r="TLW6" s="545"/>
      <c r="TLX6" s="545"/>
      <c r="TLY6" s="545"/>
      <c r="TLZ6" s="545"/>
      <c r="TMA6" s="545"/>
      <c r="TMB6" s="545"/>
      <c r="TMC6" s="545"/>
      <c r="TMD6" s="545"/>
      <c r="TME6" s="545"/>
      <c r="TMF6" s="545"/>
      <c r="TMG6" s="545"/>
      <c r="TMH6" s="545"/>
      <c r="TMI6" s="545"/>
      <c r="TMJ6" s="545"/>
      <c r="TMK6" s="545"/>
      <c r="TML6" s="545"/>
      <c r="TMM6" s="545"/>
      <c r="TMN6" s="545"/>
      <c r="TMO6" s="545"/>
      <c r="TMP6" s="545"/>
      <c r="TMQ6" s="545"/>
      <c r="TMR6" s="545"/>
      <c r="TMS6" s="545"/>
      <c r="TMT6" s="545"/>
      <c r="TMU6" s="545"/>
      <c r="TMV6" s="545"/>
      <c r="TMW6" s="545"/>
      <c r="TMX6" s="545"/>
      <c r="TMY6" s="545"/>
      <c r="TMZ6" s="545"/>
      <c r="TNA6" s="545"/>
      <c r="TNB6" s="545"/>
      <c r="TNC6" s="545"/>
      <c r="TND6" s="545"/>
      <c r="TNE6" s="545"/>
      <c r="TNF6" s="545"/>
      <c r="TNG6" s="545"/>
      <c r="TNH6" s="545"/>
      <c r="TNI6" s="545"/>
      <c r="TNJ6" s="545"/>
      <c r="TNK6" s="545"/>
      <c r="TNL6" s="545"/>
      <c r="TNM6" s="545"/>
      <c r="TNN6" s="545"/>
      <c r="TNO6" s="545"/>
      <c r="TNP6" s="545"/>
      <c r="TNQ6" s="545"/>
      <c r="TNR6" s="545"/>
      <c r="TNS6" s="545"/>
      <c r="TNT6" s="545"/>
      <c r="TNU6" s="545"/>
      <c r="TNV6" s="545"/>
      <c r="TNW6" s="545"/>
      <c r="TNX6" s="545"/>
      <c r="TNY6" s="545"/>
      <c r="TNZ6" s="545"/>
      <c r="TOA6" s="545"/>
      <c r="TOB6" s="545"/>
      <c r="TOC6" s="545"/>
      <c r="TOD6" s="545"/>
      <c r="TOE6" s="545"/>
      <c r="TOF6" s="545"/>
      <c r="TOG6" s="545"/>
      <c r="TOH6" s="545"/>
      <c r="TOI6" s="545"/>
      <c r="TOJ6" s="545"/>
      <c r="TOK6" s="545"/>
      <c r="TOL6" s="545"/>
      <c r="TOM6" s="545"/>
      <c r="TON6" s="545"/>
      <c r="TOO6" s="545"/>
      <c r="TOP6" s="545"/>
      <c r="TOQ6" s="545"/>
      <c r="TOR6" s="545"/>
      <c r="TOS6" s="545"/>
      <c r="TOT6" s="545"/>
      <c r="TOU6" s="545"/>
      <c r="TOV6" s="545"/>
      <c r="TOW6" s="545"/>
      <c r="TOX6" s="545"/>
      <c r="TOY6" s="545"/>
      <c r="TOZ6" s="545"/>
      <c r="TPA6" s="545"/>
      <c r="TPB6" s="545"/>
      <c r="TPC6" s="545"/>
      <c r="TPD6" s="545"/>
      <c r="TPE6" s="545"/>
      <c r="TPF6" s="545"/>
      <c r="TPG6" s="545"/>
      <c r="TPH6" s="545"/>
      <c r="TPI6" s="545"/>
      <c r="TPJ6" s="545"/>
      <c r="TPK6" s="545"/>
      <c r="TPL6" s="545"/>
      <c r="TPM6" s="545"/>
      <c r="TPN6" s="545"/>
      <c r="TPO6" s="545"/>
      <c r="TPP6" s="545"/>
      <c r="TPQ6" s="545"/>
      <c r="TPR6" s="545"/>
      <c r="TPS6" s="545"/>
      <c r="TPT6" s="545"/>
      <c r="TPU6" s="545"/>
      <c r="TPV6" s="545"/>
      <c r="TPW6" s="545"/>
      <c r="TPX6" s="545"/>
      <c r="TPY6" s="545"/>
      <c r="TPZ6" s="545"/>
      <c r="TQA6" s="545"/>
      <c r="TQB6" s="545"/>
      <c r="TQC6" s="545"/>
      <c r="TQD6" s="545"/>
      <c r="TQE6" s="545"/>
      <c r="TQF6" s="545"/>
      <c r="TQG6" s="545"/>
      <c r="TQH6" s="545"/>
      <c r="TQI6" s="545"/>
      <c r="TQJ6" s="545"/>
      <c r="TQK6" s="545"/>
      <c r="TQL6" s="545"/>
      <c r="TQM6" s="545"/>
      <c r="TQN6" s="545"/>
      <c r="TQO6" s="545"/>
      <c r="TQP6" s="545"/>
      <c r="TQQ6" s="545"/>
      <c r="TQR6" s="545"/>
      <c r="TQS6" s="545"/>
      <c r="TQT6" s="545"/>
      <c r="TQU6" s="545"/>
      <c r="TQV6" s="545"/>
      <c r="TQW6" s="545"/>
      <c r="TQX6" s="545"/>
      <c r="TQY6" s="545"/>
      <c r="TQZ6" s="545"/>
      <c r="TRA6" s="545"/>
      <c r="TRB6" s="545"/>
      <c r="TRC6" s="545"/>
      <c r="TRD6" s="545"/>
      <c r="TRE6" s="545"/>
      <c r="TRF6" s="545"/>
      <c r="TRG6" s="545"/>
      <c r="TRH6" s="545"/>
      <c r="TRI6" s="545"/>
      <c r="TRJ6" s="545"/>
      <c r="TRK6" s="545"/>
      <c r="TRL6" s="545"/>
      <c r="TRM6" s="545"/>
      <c r="TRN6" s="545"/>
      <c r="TRO6" s="545"/>
      <c r="TRP6" s="545"/>
      <c r="TRQ6" s="545"/>
      <c r="TRR6" s="545"/>
      <c r="TRS6" s="545"/>
      <c r="TRT6" s="545"/>
      <c r="TRU6" s="545"/>
      <c r="TRV6" s="545"/>
      <c r="TRW6" s="545"/>
      <c r="TRX6" s="545"/>
      <c r="TRY6" s="545"/>
      <c r="TRZ6" s="545"/>
      <c r="TSA6" s="545"/>
      <c r="TSB6" s="545"/>
      <c r="TSC6" s="545"/>
      <c r="TSD6" s="545"/>
      <c r="TSE6" s="545"/>
      <c r="TSF6" s="545"/>
      <c r="TSG6" s="545"/>
      <c r="TSH6" s="545"/>
      <c r="TSI6" s="545"/>
      <c r="TSJ6" s="545"/>
      <c r="TSK6" s="545"/>
      <c r="TSL6" s="545"/>
      <c r="TSM6" s="545"/>
      <c r="TSN6" s="545"/>
      <c r="TSO6" s="545"/>
      <c r="TSP6" s="545"/>
      <c r="TSQ6" s="545"/>
      <c r="TSR6" s="545"/>
      <c r="TSS6" s="545"/>
      <c r="TST6" s="545"/>
      <c r="TSU6" s="545"/>
      <c r="TSV6" s="545"/>
      <c r="TSW6" s="545"/>
      <c r="TSX6" s="545"/>
      <c r="TSY6" s="545"/>
      <c r="TSZ6" s="545"/>
      <c r="TTA6" s="545"/>
      <c r="TTB6" s="545"/>
      <c r="TTC6" s="545"/>
      <c r="TTD6" s="545"/>
      <c r="TTE6" s="545"/>
      <c r="TTF6" s="545"/>
      <c r="TTG6" s="545"/>
      <c r="TTH6" s="545"/>
      <c r="TTI6" s="545"/>
      <c r="TTJ6" s="545"/>
      <c r="TTK6" s="545"/>
      <c r="TTL6" s="545"/>
      <c r="TTM6" s="545"/>
      <c r="TTN6" s="545"/>
      <c r="TTO6" s="545"/>
      <c r="TTP6" s="545"/>
      <c r="TTQ6" s="545"/>
      <c r="TTR6" s="545"/>
      <c r="TTS6" s="545"/>
      <c r="TTT6" s="545"/>
      <c r="TTU6" s="545"/>
      <c r="TTV6" s="545"/>
      <c r="TTW6" s="545"/>
      <c r="TTX6" s="545"/>
      <c r="TTY6" s="545"/>
      <c r="TTZ6" s="545"/>
      <c r="TUA6" s="545"/>
      <c r="TUB6" s="545"/>
      <c r="TUC6" s="545"/>
      <c r="TUD6" s="545"/>
      <c r="TUE6" s="545"/>
      <c r="TUF6" s="545"/>
      <c r="TUG6" s="545"/>
      <c r="TUH6" s="545"/>
      <c r="TUI6" s="545"/>
      <c r="TUJ6" s="545"/>
      <c r="TUK6" s="545"/>
      <c r="TUL6" s="545"/>
      <c r="TUM6" s="545"/>
      <c r="TUN6" s="545"/>
      <c r="TUO6" s="545"/>
      <c r="TUP6" s="545"/>
      <c r="TUQ6" s="545"/>
      <c r="TUR6" s="545"/>
      <c r="TUS6" s="545"/>
      <c r="TUT6" s="545"/>
      <c r="TUU6" s="545"/>
      <c r="TUV6" s="545"/>
      <c r="TUW6" s="545"/>
      <c r="TUX6" s="545"/>
      <c r="TUY6" s="545"/>
      <c r="TUZ6" s="545"/>
      <c r="TVA6" s="545"/>
      <c r="TVB6" s="545"/>
      <c r="TVC6" s="545"/>
      <c r="TVD6" s="545"/>
      <c r="TVE6" s="545"/>
      <c r="TVF6" s="545"/>
      <c r="TVG6" s="545"/>
      <c r="TVH6" s="545"/>
      <c r="TVI6" s="545"/>
      <c r="TVJ6" s="545"/>
      <c r="TVK6" s="545"/>
      <c r="TVL6" s="545"/>
      <c r="TVM6" s="545"/>
      <c r="TVN6" s="545"/>
      <c r="TVO6" s="545"/>
      <c r="TVP6" s="545"/>
      <c r="TVQ6" s="545"/>
      <c r="TVR6" s="545"/>
      <c r="TVS6" s="545"/>
      <c r="TVT6" s="545"/>
      <c r="TVU6" s="545"/>
      <c r="TVV6" s="545"/>
      <c r="TVW6" s="545"/>
      <c r="TVX6" s="545"/>
      <c r="TVY6" s="545"/>
      <c r="TVZ6" s="545"/>
      <c r="TWA6" s="545"/>
      <c r="TWB6" s="545"/>
      <c r="TWC6" s="545"/>
      <c r="TWD6" s="545"/>
      <c r="TWE6" s="545"/>
      <c r="TWF6" s="545"/>
      <c r="TWG6" s="545"/>
      <c r="TWH6" s="545"/>
      <c r="TWI6" s="545"/>
      <c r="TWJ6" s="545"/>
      <c r="TWK6" s="545"/>
      <c r="TWL6" s="545"/>
      <c r="TWM6" s="545"/>
      <c r="TWN6" s="545"/>
      <c r="TWO6" s="545"/>
      <c r="TWP6" s="545"/>
      <c r="TWQ6" s="545"/>
      <c r="TWR6" s="545"/>
      <c r="TWS6" s="545"/>
      <c r="TWT6" s="545"/>
      <c r="TWU6" s="545"/>
      <c r="TWV6" s="545"/>
      <c r="TWW6" s="545"/>
      <c r="TWX6" s="545"/>
      <c r="TWY6" s="545"/>
      <c r="TWZ6" s="545"/>
      <c r="TXA6" s="545"/>
      <c r="TXB6" s="545"/>
      <c r="TXC6" s="545"/>
      <c r="TXD6" s="545"/>
      <c r="TXE6" s="545"/>
      <c r="TXF6" s="545"/>
      <c r="TXG6" s="545"/>
      <c r="TXH6" s="545"/>
      <c r="TXI6" s="545"/>
      <c r="TXJ6" s="545"/>
      <c r="TXK6" s="545"/>
      <c r="TXL6" s="545"/>
      <c r="TXM6" s="545"/>
      <c r="TXN6" s="545"/>
      <c r="TXO6" s="545"/>
      <c r="TXP6" s="545"/>
      <c r="TXQ6" s="545"/>
      <c r="TXR6" s="545"/>
      <c r="TXS6" s="545"/>
      <c r="TXT6" s="545"/>
      <c r="TXU6" s="545"/>
      <c r="TXV6" s="545"/>
      <c r="TXW6" s="545"/>
      <c r="TXX6" s="545"/>
      <c r="TXY6" s="545"/>
      <c r="TXZ6" s="545"/>
      <c r="TYA6" s="545"/>
      <c r="TYB6" s="545"/>
      <c r="TYC6" s="545"/>
      <c r="TYD6" s="545"/>
      <c r="TYE6" s="545"/>
      <c r="TYF6" s="545"/>
      <c r="TYG6" s="545"/>
      <c r="TYH6" s="545"/>
      <c r="TYI6" s="545"/>
      <c r="TYJ6" s="545"/>
      <c r="TYK6" s="545"/>
      <c r="TYL6" s="545"/>
      <c r="TYM6" s="545"/>
      <c r="TYN6" s="545"/>
      <c r="TYO6" s="545"/>
      <c r="TYP6" s="545"/>
      <c r="TYQ6" s="545"/>
      <c r="TYR6" s="545"/>
      <c r="TYS6" s="545"/>
      <c r="TYT6" s="545"/>
      <c r="TYU6" s="545"/>
      <c r="TYV6" s="545"/>
      <c r="TYW6" s="545"/>
      <c r="TYX6" s="545"/>
      <c r="TYY6" s="545"/>
      <c r="TYZ6" s="545"/>
      <c r="TZA6" s="545"/>
      <c r="TZB6" s="545"/>
      <c r="TZC6" s="545"/>
      <c r="TZD6" s="545"/>
      <c r="TZE6" s="545"/>
      <c r="TZF6" s="545"/>
      <c r="TZG6" s="545"/>
      <c r="TZH6" s="545"/>
      <c r="TZI6" s="545"/>
      <c r="TZJ6" s="545"/>
      <c r="TZK6" s="545"/>
      <c r="TZL6" s="545"/>
      <c r="TZM6" s="545"/>
      <c r="TZN6" s="545"/>
      <c r="TZO6" s="545"/>
      <c r="TZP6" s="545"/>
      <c r="TZQ6" s="545"/>
      <c r="TZR6" s="545"/>
      <c r="TZS6" s="545"/>
      <c r="TZT6" s="545"/>
      <c r="TZU6" s="545"/>
      <c r="TZV6" s="545"/>
      <c r="TZW6" s="545"/>
      <c r="TZX6" s="545"/>
      <c r="TZY6" s="545"/>
      <c r="TZZ6" s="545"/>
      <c r="UAA6" s="545"/>
      <c r="UAB6" s="545"/>
      <c r="UAC6" s="545"/>
      <c r="UAD6" s="545"/>
      <c r="UAE6" s="545"/>
      <c r="UAF6" s="545"/>
      <c r="UAG6" s="545"/>
      <c r="UAH6" s="545"/>
      <c r="UAI6" s="545"/>
      <c r="UAJ6" s="545"/>
      <c r="UAK6" s="545"/>
      <c r="UAL6" s="545"/>
      <c r="UAM6" s="545"/>
      <c r="UAN6" s="545"/>
      <c r="UAO6" s="545"/>
      <c r="UAP6" s="545"/>
      <c r="UAQ6" s="545"/>
      <c r="UAR6" s="545"/>
      <c r="UAS6" s="545"/>
      <c r="UAT6" s="545"/>
      <c r="UAU6" s="545"/>
      <c r="UAV6" s="545"/>
      <c r="UAW6" s="545"/>
      <c r="UAX6" s="545"/>
      <c r="UAY6" s="545"/>
      <c r="UAZ6" s="545"/>
      <c r="UBA6" s="545"/>
      <c r="UBB6" s="545"/>
      <c r="UBC6" s="545"/>
      <c r="UBD6" s="545"/>
      <c r="UBE6" s="545"/>
      <c r="UBF6" s="545"/>
      <c r="UBG6" s="545"/>
      <c r="UBH6" s="545"/>
      <c r="UBI6" s="545"/>
      <c r="UBJ6" s="545"/>
      <c r="UBK6" s="545"/>
      <c r="UBL6" s="545"/>
      <c r="UBM6" s="545"/>
      <c r="UBN6" s="545"/>
      <c r="UBO6" s="545"/>
      <c r="UBP6" s="545"/>
      <c r="UBQ6" s="545"/>
      <c r="UBR6" s="545"/>
      <c r="UBS6" s="545"/>
      <c r="UBT6" s="545"/>
      <c r="UBU6" s="545"/>
      <c r="UBV6" s="545"/>
      <c r="UBW6" s="545"/>
      <c r="UBX6" s="545"/>
      <c r="UBY6" s="545"/>
      <c r="UBZ6" s="545"/>
      <c r="UCA6" s="545"/>
      <c r="UCB6" s="545"/>
      <c r="UCC6" s="545"/>
      <c r="UCD6" s="545"/>
      <c r="UCE6" s="545"/>
      <c r="UCF6" s="545"/>
      <c r="UCG6" s="545"/>
      <c r="UCH6" s="545"/>
      <c r="UCI6" s="545"/>
      <c r="UCJ6" s="545"/>
      <c r="UCK6" s="545"/>
      <c r="UCL6" s="545"/>
      <c r="UCM6" s="545"/>
      <c r="UCN6" s="545"/>
      <c r="UCO6" s="545"/>
      <c r="UCP6" s="545"/>
      <c r="UCQ6" s="545"/>
      <c r="UCR6" s="545"/>
      <c r="UCS6" s="545"/>
      <c r="UCT6" s="545"/>
      <c r="UCU6" s="545"/>
      <c r="UCV6" s="545"/>
      <c r="UCW6" s="545"/>
      <c r="UCX6" s="545"/>
      <c r="UCY6" s="545"/>
      <c r="UCZ6" s="545"/>
      <c r="UDA6" s="545"/>
      <c r="UDB6" s="545"/>
      <c r="UDC6" s="545"/>
      <c r="UDD6" s="545"/>
      <c r="UDE6" s="545"/>
      <c r="UDF6" s="545"/>
      <c r="UDG6" s="545"/>
      <c r="UDH6" s="545"/>
      <c r="UDI6" s="545"/>
      <c r="UDJ6" s="545"/>
      <c r="UDK6" s="545"/>
      <c r="UDL6" s="545"/>
      <c r="UDM6" s="545"/>
      <c r="UDN6" s="545"/>
      <c r="UDO6" s="545"/>
      <c r="UDP6" s="545"/>
      <c r="UDQ6" s="545"/>
      <c r="UDR6" s="545"/>
      <c r="UDS6" s="545"/>
      <c r="UDT6" s="545"/>
      <c r="UDU6" s="545"/>
      <c r="UDV6" s="545"/>
      <c r="UDW6" s="545"/>
      <c r="UDX6" s="545"/>
      <c r="UDY6" s="545"/>
      <c r="UDZ6" s="545"/>
      <c r="UEA6" s="545"/>
      <c r="UEB6" s="545"/>
      <c r="UEC6" s="545"/>
      <c r="UED6" s="545"/>
      <c r="UEE6" s="545"/>
      <c r="UEF6" s="545"/>
      <c r="UEG6" s="545"/>
      <c r="UEH6" s="545"/>
      <c r="UEI6" s="545"/>
      <c r="UEJ6" s="545"/>
      <c r="UEK6" s="545"/>
      <c r="UEL6" s="545"/>
      <c r="UEM6" s="545"/>
      <c r="UEN6" s="545"/>
      <c r="UEO6" s="545"/>
      <c r="UEP6" s="545"/>
      <c r="UEQ6" s="545"/>
      <c r="UER6" s="545"/>
      <c r="UES6" s="545"/>
      <c r="UET6" s="545"/>
      <c r="UEU6" s="545"/>
      <c r="UEV6" s="545"/>
      <c r="UEW6" s="545"/>
      <c r="UEX6" s="545"/>
      <c r="UEY6" s="545"/>
      <c r="UEZ6" s="545"/>
      <c r="UFA6" s="545"/>
      <c r="UFB6" s="545"/>
      <c r="UFC6" s="545"/>
      <c r="UFD6" s="545"/>
      <c r="UFE6" s="545"/>
      <c r="UFF6" s="545"/>
      <c r="UFG6" s="545"/>
      <c r="UFH6" s="545"/>
      <c r="UFI6" s="545"/>
      <c r="UFJ6" s="545"/>
      <c r="UFK6" s="545"/>
      <c r="UFL6" s="545"/>
      <c r="UFM6" s="545"/>
      <c r="UFN6" s="545"/>
      <c r="UFO6" s="545"/>
      <c r="UFP6" s="545"/>
      <c r="UFQ6" s="545"/>
      <c r="UFR6" s="545"/>
      <c r="UFS6" s="545"/>
      <c r="UFT6" s="545"/>
      <c r="UFU6" s="545"/>
      <c r="UFV6" s="545"/>
      <c r="UFW6" s="545"/>
      <c r="UFX6" s="545"/>
      <c r="UFY6" s="545"/>
      <c r="UFZ6" s="545"/>
      <c r="UGA6" s="545"/>
      <c r="UGB6" s="545"/>
      <c r="UGC6" s="545"/>
      <c r="UGD6" s="545"/>
      <c r="UGE6" s="545"/>
      <c r="UGF6" s="545"/>
      <c r="UGG6" s="545"/>
      <c r="UGH6" s="545"/>
      <c r="UGI6" s="545"/>
      <c r="UGJ6" s="545"/>
      <c r="UGK6" s="545"/>
      <c r="UGL6" s="545"/>
      <c r="UGM6" s="545"/>
      <c r="UGN6" s="545"/>
      <c r="UGO6" s="545"/>
      <c r="UGP6" s="545"/>
      <c r="UGQ6" s="545"/>
      <c r="UGR6" s="545"/>
      <c r="UGS6" s="545"/>
      <c r="UGT6" s="545"/>
      <c r="UGU6" s="545"/>
      <c r="UGV6" s="545"/>
      <c r="UGW6" s="545"/>
      <c r="UGX6" s="545"/>
      <c r="UGY6" s="545"/>
      <c r="UGZ6" s="545"/>
      <c r="UHA6" s="545"/>
      <c r="UHB6" s="545"/>
      <c r="UHC6" s="545"/>
      <c r="UHD6" s="545"/>
      <c r="UHE6" s="545"/>
      <c r="UHF6" s="545"/>
      <c r="UHG6" s="545"/>
      <c r="UHH6" s="545"/>
      <c r="UHI6" s="545"/>
      <c r="UHJ6" s="545"/>
      <c r="UHK6" s="545"/>
      <c r="UHL6" s="545"/>
      <c r="UHM6" s="545"/>
      <c r="UHN6" s="545"/>
      <c r="UHO6" s="545"/>
      <c r="UHP6" s="545"/>
      <c r="UHQ6" s="545"/>
      <c r="UHR6" s="545"/>
      <c r="UHS6" s="545"/>
      <c r="UHT6" s="545"/>
      <c r="UHU6" s="545"/>
      <c r="UHV6" s="545"/>
      <c r="UHW6" s="545"/>
      <c r="UHX6" s="545"/>
      <c r="UHY6" s="545"/>
      <c r="UHZ6" s="545"/>
      <c r="UIA6" s="545"/>
      <c r="UIB6" s="545"/>
      <c r="UIC6" s="545"/>
      <c r="UID6" s="545"/>
      <c r="UIE6" s="545"/>
      <c r="UIF6" s="545"/>
      <c r="UIG6" s="545"/>
      <c r="UIH6" s="545"/>
      <c r="UII6" s="545"/>
      <c r="UIJ6" s="545"/>
      <c r="UIK6" s="545"/>
      <c r="UIL6" s="545"/>
      <c r="UIM6" s="545"/>
      <c r="UIN6" s="545"/>
      <c r="UIO6" s="545"/>
      <c r="UIP6" s="545"/>
      <c r="UIQ6" s="545"/>
      <c r="UIR6" s="545"/>
      <c r="UIS6" s="545"/>
      <c r="UIT6" s="545"/>
      <c r="UIU6" s="545"/>
      <c r="UIV6" s="545"/>
      <c r="UIW6" s="545"/>
      <c r="UIX6" s="545"/>
      <c r="UIY6" s="545"/>
      <c r="UIZ6" s="545"/>
      <c r="UJA6" s="545"/>
      <c r="UJB6" s="545"/>
      <c r="UJC6" s="545"/>
      <c r="UJD6" s="545"/>
      <c r="UJE6" s="545"/>
      <c r="UJF6" s="545"/>
      <c r="UJG6" s="545"/>
      <c r="UJH6" s="545"/>
      <c r="UJI6" s="545"/>
      <c r="UJJ6" s="545"/>
      <c r="UJK6" s="545"/>
      <c r="UJL6" s="545"/>
      <c r="UJM6" s="545"/>
      <c r="UJN6" s="545"/>
      <c r="UJO6" s="545"/>
      <c r="UJP6" s="545"/>
      <c r="UJQ6" s="545"/>
      <c r="UJR6" s="545"/>
      <c r="UJS6" s="545"/>
      <c r="UJT6" s="545"/>
      <c r="UJU6" s="545"/>
      <c r="UJV6" s="545"/>
      <c r="UJW6" s="545"/>
      <c r="UJX6" s="545"/>
      <c r="UJY6" s="545"/>
      <c r="UJZ6" s="545"/>
      <c r="UKA6" s="545"/>
      <c r="UKB6" s="545"/>
      <c r="UKC6" s="545"/>
      <c r="UKD6" s="545"/>
      <c r="UKE6" s="545"/>
      <c r="UKF6" s="545"/>
      <c r="UKG6" s="545"/>
      <c r="UKH6" s="545"/>
      <c r="UKI6" s="545"/>
      <c r="UKJ6" s="545"/>
      <c r="UKK6" s="545"/>
      <c r="UKL6" s="545"/>
      <c r="UKM6" s="545"/>
      <c r="UKN6" s="545"/>
      <c r="UKO6" s="545"/>
      <c r="UKP6" s="545"/>
      <c r="UKQ6" s="545"/>
      <c r="UKR6" s="545"/>
      <c r="UKS6" s="545"/>
      <c r="UKT6" s="545"/>
      <c r="UKU6" s="545"/>
      <c r="UKV6" s="545"/>
      <c r="UKW6" s="545"/>
      <c r="UKX6" s="545"/>
      <c r="UKY6" s="545"/>
      <c r="UKZ6" s="545"/>
      <c r="ULA6" s="545"/>
      <c r="ULB6" s="545"/>
      <c r="ULC6" s="545"/>
      <c r="ULD6" s="545"/>
      <c r="ULE6" s="545"/>
      <c r="ULF6" s="545"/>
      <c r="ULG6" s="545"/>
      <c r="ULH6" s="545"/>
      <c r="ULI6" s="545"/>
      <c r="ULJ6" s="545"/>
      <c r="ULK6" s="545"/>
      <c r="ULL6" s="545"/>
      <c r="ULM6" s="545"/>
      <c r="ULN6" s="545"/>
      <c r="ULO6" s="545"/>
      <c r="ULP6" s="545"/>
      <c r="ULQ6" s="545"/>
      <c r="ULR6" s="545"/>
      <c r="ULS6" s="545"/>
      <c r="ULT6" s="545"/>
      <c r="ULU6" s="545"/>
      <c r="ULV6" s="545"/>
      <c r="ULW6" s="545"/>
      <c r="ULX6" s="545"/>
      <c r="ULY6" s="545"/>
      <c r="ULZ6" s="545"/>
      <c r="UMA6" s="545"/>
      <c r="UMB6" s="545"/>
      <c r="UMC6" s="545"/>
      <c r="UMD6" s="545"/>
      <c r="UME6" s="545"/>
      <c r="UMF6" s="545"/>
      <c r="UMG6" s="545"/>
      <c r="UMH6" s="545"/>
      <c r="UMI6" s="545"/>
      <c r="UMJ6" s="545"/>
      <c r="UMK6" s="545"/>
      <c r="UML6" s="545"/>
      <c r="UMM6" s="545"/>
      <c r="UMN6" s="545"/>
      <c r="UMO6" s="545"/>
      <c r="UMP6" s="545"/>
      <c r="UMQ6" s="545"/>
      <c r="UMR6" s="545"/>
      <c r="UMS6" s="545"/>
      <c r="UMT6" s="545"/>
      <c r="UMU6" s="545"/>
      <c r="UMV6" s="545"/>
      <c r="UMW6" s="545"/>
      <c r="UMX6" s="545"/>
      <c r="UMY6" s="545"/>
      <c r="UMZ6" s="545"/>
      <c r="UNA6" s="545"/>
      <c r="UNB6" s="545"/>
      <c r="UNC6" s="545"/>
      <c r="UND6" s="545"/>
      <c r="UNE6" s="545"/>
      <c r="UNF6" s="545"/>
      <c r="UNG6" s="545"/>
      <c r="UNH6" s="545"/>
      <c r="UNI6" s="545"/>
      <c r="UNJ6" s="545"/>
      <c r="UNK6" s="545"/>
      <c r="UNL6" s="545"/>
      <c r="UNM6" s="545"/>
      <c r="UNN6" s="545"/>
      <c r="UNO6" s="545"/>
      <c r="UNP6" s="545"/>
      <c r="UNQ6" s="545"/>
      <c r="UNR6" s="545"/>
      <c r="UNS6" s="545"/>
      <c r="UNT6" s="545"/>
      <c r="UNU6" s="545"/>
      <c r="UNV6" s="545"/>
      <c r="UNW6" s="545"/>
      <c r="UNX6" s="545"/>
      <c r="UNY6" s="545"/>
      <c r="UNZ6" s="545"/>
      <c r="UOA6" s="545"/>
      <c r="UOB6" s="545"/>
      <c r="UOC6" s="545"/>
      <c r="UOD6" s="545"/>
      <c r="UOE6" s="545"/>
      <c r="UOF6" s="545"/>
      <c r="UOG6" s="545"/>
      <c r="UOH6" s="545"/>
      <c r="UOI6" s="545"/>
      <c r="UOJ6" s="545"/>
      <c r="UOK6" s="545"/>
      <c r="UOL6" s="545"/>
      <c r="UOM6" s="545"/>
      <c r="UON6" s="545"/>
      <c r="UOO6" s="545"/>
      <c r="UOP6" s="545"/>
      <c r="UOQ6" s="545"/>
      <c r="UOR6" s="545"/>
      <c r="UOS6" s="545"/>
      <c r="UOT6" s="545"/>
      <c r="UOU6" s="545"/>
      <c r="UOV6" s="545"/>
      <c r="UOW6" s="545"/>
      <c r="UOX6" s="545"/>
      <c r="UOY6" s="545"/>
      <c r="UOZ6" s="545"/>
      <c r="UPA6" s="545"/>
      <c r="UPB6" s="545"/>
      <c r="UPC6" s="545"/>
      <c r="UPD6" s="545"/>
      <c r="UPE6" s="545"/>
      <c r="UPF6" s="545"/>
      <c r="UPG6" s="545"/>
      <c r="UPH6" s="545"/>
      <c r="UPI6" s="545"/>
      <c r="UPJ6" s="545"/>
      <c r="UPK6" s="545"/>
      <c r="UPL6" s="545"/>
      <c r="UPM6" s="545"/>
      <c r="UPN6" s="545"/>
      <c r="UPO6" s="545"/>
      <c r="UPP6" s="545"/>
      <c r="UPQ6" s="545"/>
      <c r="UPR6" s="545"/>
      <c r="UPS6" s="545"/>
      <c r="UPT6" s="545"/>
      <c r="UPU6" s="545"/>
      <c r="UPV6" s="545"/>
      <c r="UPW6" s="545"/>
      <c r="UPX6" s="545"/>
      <c r="UPY6" s="545"/>
      <c r="UPZ6" s="545"/>
      <c r="UQA6" s="545"/>
      <c r="UQB6" s="545"/>
      <c r="UQC6" s="545"/>
      <c r="UQD6" s="545"/>
      <c r="UQE6" s="545"/>
      <c r="UQF6" s="545"/>
      <c r="UQG6" s="545"/>
      <c r="UQH6" s="545"/>
      <c r="UQI6" s="545"/>
      <c r="UQJ6" s="545"/>
      <c r="UQK6" s="545"/>
      <c r="UQL6" s="545"/>
      <c r="UQM6" s="545"/>
      <c r="UQN6" s="545"/>
      <c r="UQO6" s="545"/>
      <c r="UQP6" s="545"/>
      <c r="UQQ6" s="545"/>
      <c r="UQR6" s="545"/>
      <c r="UQS6" s="545"/>
      <c r="UQT6" s="545"/>
      <c r="UQU6" s="545"/>
      <c r="UQV6" s="545"/>
      <c r="UQW6" s="545"/>
      <c r="UQX6" s="545"/>
      <c r="UQY6" s="545"/>
      <c r="UQZ6" s="545"/>
      <c r="URA6" s="545"/>
      <c r="URB6" s="545"/>
      <c r="URC6" s="545"/>
      <c r="URD6" s="545"/>
      <c r="URE6" s="545"/>
      <c r="URF6" s="545"/>
      <c r="URG6" s="545"/>
      <c r="URH6" s="545"/>
      <c r="URI6" s="545"/>
      <c r="URJ6" s="545"/>
      <c r="URK6" s="545"/>
      <c r="URL6" s="545"/>
      <c r="URM6" s="545"/>
      <c r="URN6" s="545"/>
      <c r="URO6" s="545"/>
      <c r="URP6" s="545"/>
      <c r="URQ6" s="545"/>
      <c r="URR6" s="545"/>
      <c r="URS6" s="545"/>
      <c r="URT6" s="545"/>
      <c r="URU6" s="545"/>
      <c r="URV6" s="545"/>
      <c r="URW6" s="545"/>
      <c r="URX6" s="545"/>
      <c r="URY6" s="545"/>
      <c r="URZ6" s="545"/>
      <c r="USA6" s="545"/>
      <c r="USB6" s="545"/>
      <c r="USC6" s="545"/>
      <c r="USD6" s="545"/>
      <c r="USE6" s="545"/>
      <c r="USF6" s="545"/>
      <c r="USG6" s="545"/>
      <c r="USH6" s="545"/>
      <c r="USI6" s="545"/>
      <c r="USJ6" s="545"/>
      <c r="USK6" s="545"/>
      <c r="USL6" s="545"/>
      <c r="USM6" s="545"/>
      <c r="USN6" s="545"/>
      <c r="USO6" s="545"/>
      <c r="USP6" s="545"/>
      <c r="USQ6" s="545"/>
      <c r="USR6" s="545"/>
      <c r="USS6" s="545"/>
      <c r="UST6" s="545"/>
      <c r="USU6" s="545"/>
      <c r="USV6" s="545"/>
      <c r="USW6" s="545"/>
      <c r="USX6" s="545"/>
      <c r="USY6" s="545"/>
      <c r="USZ6" s="545"/>
      <c r="UTA6" s="545"/>
      <c r="UTB6" s="545"/>
      <c r="UTC6" s="545"/>
      <c r="UTD6" s="545"/>
      <c r="UTE6" s="545"/>
      <c r="UTF6" s="545"/>
      <c r="UTG6" s="545"/>
      <c r="UTH6" s="545"/>
      <c r="UTI6" s="545"/>
      <c r="UTJ6" s="545"/>
      <c r="UTK6" s="545"/>
      <c r="UTL6" s="545"/>
      <c r="UTM6" s="545"/>
      <c r="UTN6" s="545"/>
      <c r="UTO6" s="545"/>
      <c r="UTP6" s="545"/>
      <c r="UTQ6" s="545"/>
      <c r="UTR6" s="545"/>
      <c r="UTS6" s="545"/>
      <c r="UTT6" s="545"/>
      <c r="UTU6" s="545"/>
      <c r="UTV6" s="545"/>
      <c r="UTW6" s="545"/>
      <c r="UTX6" s="545"/>
      <c r="UTY6" s="545"/>
      <c r="UTZ6" s="545"/>
      <c r="UUA6" s="545"/>
      <c r="UUB6" s="545"/>
      <c r="UUC6" s="545"/>
      <c r="UUD6" s="545"/>
      <c r="UUE6" s="545"/>
      <c r="UUF6" s="545"/>
      <c r="UUG6" s="545"/>
      <c r="UUH6" s="545"/>
      <c r="UUI6" s="545"/>
      <c r="UUJ6" s="545"/>
      <c r="UUK6" s="545"/>
      <c r="UUL6" s="545"/>
      <c r="UUM6" s="545"/>
      <c r="UUN6" s="545"/>
      <c r="UUO6" s="545"/>
      <c r="UUP6" s="545"/>
      <c r="UUQ6" s="545"/>
      <c r="UUR6" s="545"/>
      <c r="UUS6" s="545"/>
      <c r="UUT6" s="545"/>
      <c r="UUU6" s="545"/>
      <c r="UUV6" s="545"/>
      <c r="UUW6" s="545"/>
      <c r="UUX6" s="545"/>
      <c r="UUY6" s="545"/>
      <c r="UUZ6" s="545"/>
      <c r="UVA6" s="545"/>
      <c r="UVB6" s="545"/>
      <c r="UVC6" s="545"/>
      <c r="UVD6" s="545"/>
      <c r="UVE6" s="545"/>
      <c r="UVF6" s="545"/>
      <c r="UVG6" s="545"/>
      <c r="UVH6" s="545"/>
      <c r="UVI6" s="545"/>
      <c r="UVJ6" s="545"/>
      <c r="UVK6" s="545"/>
      <c r="UVL6" s="545"/>
      <c r="UVM6" s="545"/>
      <c r="UVN6" s="545"/>
      <c r="UVO6" s="545"/>
      <c r="UVP6" s="545"/>
      <c r="UVQ6" s="545"/>
      <c r="UVR6" s="545"/>
      <c r="UVS6" s="545"/>
      <c r="UVT6" s="545"/>
      <c r="UVU6" s="545"/>
      <c r="UVV6" s="545"/>
      <c r="UVW6" s="545"/>
      <c r="UVX6" s="545"/>
      <c r="UVY6" s="545"/>
      <c r="UVZ6" s="545"/>
      <c r="UWA6" s="545"/>
      <c r="UWB6" s="545"/>
      <c r="UWC6" s="545"/>
      <c r="UWD6" s="545"/>
      <c r="UWE6" s="545"/>
      <c r="UWF6" s="545"/>
      <c r="UWG6" s="545"/>
      <c r="UWH6" s="545"/>
      <c r="UWI6" s="545"/>
      <c r="UWJ6" s="545"/>
      <c r="UWK6" s="545"/>
      <c r="UWL6" s="545"/>
      <c r="UWM6" s="545"/>
      <c r="UWN6" s="545"/>
      <c r="UWO6" s="545"/>
      <c r="UWP6" s="545"/>
      <c r="UWQ6" s="545"/>
      <c r="UWR6" s="545"/>
      <c r="UWS6" s="545"/>
      <c r="UWT6" s="545"/>
      <c r="UWU6" s="545"/>
      <c r="UWV6" s="545"/>
      <c r="UWW6" s="545"/>
      <c r="UWX6" s="545"/>
      <c r="UWY6" s="545"/>
      <c r="UWZ6" s="545"/>
      <c r="UXA6" s="545"/>
      <c r="UXB6" s="545"/>
      <c r="UXC6" s="545"/>
      <c r="UXD6" s="545"/>
      <c r="UXE6" s="545"/>
      <c r="UXF6" s="545"/>
      <c r="UXG6" s="545"/>
      <c r="UXH6" s="545"/>
      <c r="UXI6" s="545"/>
      <c r="UXJ6" s="545"/>
      <c r="UXK6" s="545"/>
      <c r="UXL6" s="545"/>
      <c r="UXM6" s="545"/>
      <c r="UXN6" s="545"/>
      <c r="UXO6" s="545"/>
      <c r="UXP6" s="545"/>
      <c r="UXQ6" s="545"/>
      <c r="UXR6" s="545"/>
      <c r="UXS6" s="545"/>
      <c r="UXT6" s="545"/>
      <c r="UXU6" s="545"/>
      <c r="UXV6" s="545"/>
      <c r="UXW6" s="545"/>
      <c r="UXX6" s="545"/>
      <c r="UXY6" s="545"/>
      <c r="UXZ6" s="545"/>
      <c r="UYA6" s="545"/>
      <c r="UYB6" s="545"/>
      <c r="UYC6" s="545"/>
      <c r="UYD6" s="545"/>
      <c r="UYE6" s="545"/>
      <c r="UYF6" s="545"/>
      <c r="UYG6" s="545"/>
      <c r="UYH6" s="545"/>
      <c r="UYI6" s="545"/>
      <c r="UYJ6" s="545"/>
      <c r="UYK6" s="545"/>
      <c r="UYL6" s="545"/>
      <c r="UYM6" s="545"/>
      <c r="UYN6" s="545"/>
      <c r="UYO6" s="545"/>
      <c r="UYP6" s="545"/>
      <c r="UYQ6" s="545"/>
      <c r="UYR6" s="545"/>
      <c r="UYS6" s="545"/>
      <c r="UYT6" s="545"/>
      <c r="UYU6" s="545"/>
      <c r="UYV6" s="545"/>
      <c r="UYW6" s="545"/>
      <c r="UYX6" s="545"/>
      <c r="UYY6" s="545"/>
      <c r="UYZ6" s="545"/>
      <c r="UZA6" s="545"/>
      <c r="UZB6" s="545"/>
      <c r="UZC6" s="545"/>
      <c r="UZD6" s="545"/>
      <c r="UZE6" s="545"/>
      <c r="UZF6" s="545"/>
      <c r="UZG6" s="545"/>
      <c r="UZH6" s="545"/>
      <c r="UZI6" s="545"/>
      <c r="UZJ6" s="545"/>
      <c r="UZK6" s="545"/>
      <c r="UZL6" s="545"/>
      <c r="UZM6" s="545"/>
      <c r="UZN6" s="545"/>
      <c r="UZO6" s="545"/>
      <c r="UZP6" s="545"/>
      <c r="UZQ6" s="545"/>
      <c r="UZR6" s="545"/>
      <c r="UZS6" s="545"/>
      <c r="UZT6" s="545"/>
      <c r="UZU6" s="545"/>
      <c r="UZV6" s="545"/>
      <c r="UZW6" s="545"/>
      <c r="UZX6" s="545"/>
      <c r="UZY6" s="545"/>
      <c r="UZZ6" s="545"/>
      <c r="VAA6" s="545"/>
      <c r="VAB6" s="545"/>
      <c r="VAC6" s="545"/>
      <c r="VAD6" s="545"/>
      <c r="VAE6" s="545"/>
      <c r="VAF6" s="545"/>
      <c r="VAG6" s="545"/>
      <c r="VAH6" s="545"/>
      <c r="VAI6" s="545"/>
      <c r="VAJ6" s="545"/>
      <c r="VAK6" s="545"/>
      <c r="VAL6" s="545"/>
      <c r="VAM6" s="545"/>
      <c r="VAN6" s="545"/>
      <c r="VAO6" s="545"/>
      <c r="VAP6" s="545"/>
      <c r="VAQ6" s="545"/>
      <c r="VAR6" s="545"/>
      <c r="VAS6" s="545"/>
      <c r="VAT6" s="545"/>
      <c r="VAU6" s="545"/>
      <c r="VAV6" s="545"/>
      <c r="VAW6" s="545"/>
      <c r="VAX6" s="545"/>
      <c r="VAY6" s="545"/>
      <c r="VAZ6" s="545"/>
      <c r="VBA6" s="545"/>
      <c r="VBB6" s="545"/>
      <c r="VBC6" s="545"/>
      <c r="VBD6" s="545"/>
      <c r="VBE6" s="545"/>
      <c r="VBF6" s="545"/>
      <c r="VBG6" s="545"/>
      <c r="VBH6" s="545"/>
      <c r="VBI6" s="545"/>
      <c r="VBJ6" s="545"/>
      <c r="VBK6" s="545"/>
      <c r="VBL6" s="545"/>
      <c r="VBM6" s="545"/>
      <c r="VBN6" s="545"/>
      <c r="VBO6" s="545"/>
      <c r="VBP6" s="545"/>
      <c r="VBQ6" s="545"/>
      <c r="VBR6" s="545"/>
      <c r="VBS6" s="545"/>
      <c r="VBT6" s="545"/>
      <c r="VBU6" s="545"/>
      <c r="VBV6" s="545"/>
      <c r="VBW6" s="545"/>
      <c r="VBX6" s="545"/>
      <c r="VBY6" s="545"/>
      <c r="VBZ6" s="545"/>
      <c r="VCA6" s="545"/>
      <c r="VCB6" s="545"/>
      <c r="VCC6" s="545"/>
      <c r="VCD6" s="545"/>
      <c r="VCE6" s="545"/>
      <c r="VCF6" s="545"/>
      <c r="VCG6" s="545"/>
      <c r="VCH6" s="545"/>
      <c r="VCI6" s="545"/>
      <c r="VCJ6" s="545"/>
      <c r="VCK6" s="545"/>
      <c r="VCL6" s="545"/>
      <c r="VCM6" s="545"/>
      <c r="VCN6" s="545"/>
      <c r="VCO6" s="545"/>
      <c r="VCP6" s="545"/>
      <c r="VCQ6" s="545"/>
      <c r="VCR6" s="545"/>
      <c r="VCS6" s="545"/>
      <c r="VCT6" s="545"/>
      <c r="VCU6" s="545"/>
      <c r="VCV6" s="545"/>
      <c r="VCW6" s="545"/>
      <c r="VCX6" s="545"/>
      <c r="VCY6" s="545"/>
      <c r="VCZ6" s="545"/>
      <c r="VDA6" s="545"/>
      <c r="VDB6" s="545"/>
      <c r="VDC6" s="545"/>
      <c r="VDD6" s="545"/>
      <c r="VDE6" s="545"/>
      <c r="VDF6" s="545"/>
      <c r="VDG6" s="545"/>
      <c r="VDH6" s="545"/>
      <c r="VDI6" s="545"/>
      <c r="VDJ6" s="545"/>
      <c r="VDK6" s="545"/>
      <c r="VDL6" s="545"/>
      <c r="VDM6" s="545"/>
      <c r="VDN6" s="545"/>
      <c r="VDO6" s="545"/>
      <c r="VDP6" s="545"/>
      <c r="VDQ6" s="545"/>
      <c r="VDR6" s="545"/>
      <c r="VDS6" s="545"/>
      <c r="VDT6" s="545"/>
      <c r="VDU6" s="545"/>
      <c r="VDV6" s="545"/>
      <c r="VDW6" s="545"/>
      <c r="VDX6" s="545"/>
      <c r="VDY6" s="545"/>
      <c r="VDZ6" s="545"/>
      <c r="VEA6" s="545"/>
      <c r="VEB6" s="545"/>
      <c r="VEC6" s="545"/>
      <c r="VED6" s="545"/>
      <c r="VEE6" s="545"/>
      <c r="VEF6" s="545"/>
      <c r="VEG6" s="545"/>
      <c r="VEH6" s="545"/>
      <c r="VEI6" s="545"/>
      <c r="VEJ6" s="545"/>
      <c r="VEK6" s="545"/>
      <c r="VEL6" s="545"/>
      <c r="VEM6" s="545"/>
      <c r="VEN6" s="545"/>
      <c r="VEO6" s="545"/>
      <c r="VEP6" s="545"/>
      <c r="VEQ6" s="545"/>
      <c r="VER6" s="545"/>
      <c r="VES6" s="545"/>
      <c r="VET6" s="545"/>
      <c r="VEU6" s="545"/>
      <c r="VEV6" s="545"/>
      <c r="VEW6" s="545"/>
      <c r="VEX6" s="545"/>
      <c r="VEY6" s="545"/>
      <c r="VEZ6" s="545"/>
      <c r="VFA6" s="545"/>
      <c r="VFB6" s="545"/>
      <c r="VFC6" s="545"/>
      <c r="VFD6" s="545"/>
      <c r="VFE6" s="545"/>
      <c r="VFF6" s="545"/>
      <c r="VFG6" s="545"/>
      <c r="VFH6" s="545"/>
      <c r="VFI6" s="545"/>
      <c r="VFJ6" s="545"/>
      <c r="VFK6" s="545"/>
      <c r="VFL6" s="545"/>
      <c r="VFM6" s="545"/>
      <c r="VFN6" s="545"/>
      <c r="VFO6" s="545"/>
      <c r="VFP6" s="545"/>
      <c r="VFQ6" s="545"/>
      <c r="VFR6" s="545"/>
      <c r="VFS6" s="545"/>
      <c r="VFT6" s="545"/>
      <c r="VFU6" s="545"/>
      <c r="VFV6" s="545"/>
      <c r="VFW6" s="545"/>
      <c r="VFX6" s="545"/>
      <c r="VFY6" s="545"/>
      <c r="VFZ6" s="545"/>
      <c r="VGA6" s="545"/>
      <c r="VGB6" s="545"/>
      <c r="VGC6" s="545"/>
      <c r="VGD6" s="545"/>
      <c r="VGE6" s="545"/>
      <c r="VGF6" s="545"/>
      <c r="VGG6" s="545"/>
      <c r="VGH6" s="545"/>
      <c r="VGI6" s="545"/>
      <c r="VGJ6" s="545"/>
      <c r="VGK6" s="545"/>
      <c r="VGL6" s="545"/>
      <c r="VGM6" s="545"/>
      <c r="VGN6" s="545"/>
      <c r="VGO6" s="545"/>
      <c r="VGP6" s="545"/>
      <c r="VGQ6" s="545"/>
      <c r="VGR6" s="545"/>
      <c r="VGS6" s="545"/>
      <c r="VGT6" s="545"/>
      <c r="VGU6" s="545"/>
      <c r="VGV6" s="545"/>
      <c r="VGW6" s="545"/>
      <c r="VGX6" s="545"/>
      <c r="VGY6" s="545"/>
      <c r="VGZ6" s="545"/>
      <c r="VHA6" s="545"/>
      <c r="VHB6" s="545"/>
      <c r="VHC6" s="545"/>
      <c r="VHD6" s="545"/>
      <c r="VHE6" s="545"/>
      <c r="VHF6" s="545"/>
      <c r="VHG6" s="545"/>
      <c r="VHH6" s="545"/>
      <c r="VHI6" s="545"/>
      <c r="VHJ6" s="545"/>
      <c r="VHK6" s="545"/>
      <c r="VHL6" s="545"/>
      <c r="VHM6" s="545"/>
      <c r="VHN6" s="545"/>
      <c r="VHO6" s="545"/>
      <c r="VHP6" s="545"/>
      <c r="VHQ6" s="545"/>
      <c r="VHR6" s="545"/>
      <c r="VHS6" s="545"/>
      <c r="VHT6" s="545"/>
      <c r="VHU6" s="545"/>
      <c r="VHV6" s="545"/>
      <c r="VHW6" s="545"/>
      <c r="VHX6" s="545"/>
      <c r="VHY6" s="545"/>
      <c r="VHZ6" s="545"/>
      <c r="VIA6" s="545"/>
      <c r="VIB6" s="545"/>
      <c r="VIC6" s="545"/>
      <c r="VID6" s="545"/>
      <c r="VIE6" s="545"/>
      <c r="VIF6" s="545"/>
      <c r="VIG6" s="545"/>
      <c r="VIH6" s="545"/>
      <c r="VII6" s="545"/>
      <c r="VIJ6" s="545"/>
      <c r="VIK6" s="545"/>
      <c r="VIL6" s="545"/>
      <c r="VIM6" s="545"/>
      <c r="VIN6" s="545"/>
      <c r="VIO6" s="545"/>
      <c r="VIP6" s="545"/>
      <c r="VIQ6" s="545"/>
      <c r="VIR6" s="545"/>
      <c r="VIS6" s="545"/>
      <c r="VIT6" s="545"/>
      <c r="VIU6" s="545"/>
      <c r="VIV6" s="545"/>
      <c r="VIW6" s="545"/>
      <c r="VIX6" s="545"/>
      <c r="VIY6" s="545"/>
      <c r="VIZ6" s="545"/>
      <c r="VJA6" s="545"/>
      <c r="VJB6" s="545"/>
      <c r="VJC6" s="545"/>
      <c r="VJD6" s="545"/>
      <c r="VJE6" s="545"/>
      <c r="VJF6" s="545"/>
      <c r="VJG6" s="545"/>
      <c r="VJH6" s="545"/>
      <c r="VJI6" s="545"/>
      <c r="VJJ6" s="545"/>
      <c r="VJK6" s="545"/>
      <c r="VJL6" s="545"/>
      <c r="VJM6" s="545"/>
      <c r="VJN6" s="545"/>
      <c r="VJO6" s="545"/>
      <c r="VJP6" s="545"/>
      <c r="VJQ6" s="545"/>
      <c r="VJR6" s="545"/>
      <c r="VJS6" s="545"/>
      <c r="VJT6" s="545"/>
      <c r="VJU6" s="545"/>
      <c r="VJV6" s="545"/>
      <c r="VJW6" s="545"/>
      <c r="VJX6" s="545"/>
      <c r="VJY6" s="545"/>
      <c r="VJZ6" s="545"/>
      <c r="VKA6" s="545"/>
      <c r="VKB6" s="545"/>
      <c r="VKC6" s="545"/>
      <c r="VKD6" s="545"/>
      <c r="VKE6" s="545"/>
      <c r="VKF6" s="545"/>
      <c r="VKG6" s="545"/>
      <c r="VKH6" s="545"/>
      <c r="VKI6" s="545"/>
      <c r="VKJ6" s="545"/>
      <c r="VKK6" s="545"/>
      <c r="VKL6" s="545"/>
      <c r="VKM6" s="545"/>
      <c r="VKN6" s="545"/>
      <c r="VKO6" s="545"/>
      <c r="VKP6" s="545"/>
      <c r="VKQ6" s="545"/>
      <c r="VKR6" s="545"/>
      <c r="VKS6" s="545"/>
      <c r="VKT6" s="545"/>
      <c r="VKU6" s="545"/>
      <c r="VKV6" s="545"/>
      <c r="VKW6" s="545"/>
      <c r="VKX6" s="545"/>
      <c r="VKY6" s="545"/>
      <c r="VKZ6" s="545"/>
      <c r="VLA6" s="545"/>
      <c r="VLB6" s="545"/>
      <c r="VLC6" s="545"/>
      <c r="VLD6" s="545"/>
      <c r="VLE6" s="545"/>
      <c r="VLF6" s="545"/>
      <c r="VLG6" s="545"/>
      <c r="VLH6" s="545"/>
      <c r="VLI6" s="545"/>
      <c r="VLJ6" s="545"/>
      <c r="VLK6" s="545"/>
      <c r="VLL6" s="545"/>
      <c r="VLM6" s="545"/>
      <c r="VLN6" s="545"/>
      <c r="VLO6" s="545"/>
      <c r="VLP6" s="545"/>
      <c r="VLQ6" s="545"/>
      <c r="VLR6" s="545"/>
      <c r="VLS6" s="545"/>
      <c r="VLT6" s="545"/>
      <c r="VLU6" s="545"/>
      <c r="VLV6" s="545"/>
      <c r="VLW6" s="545"/>
      <c r="VLX6" s="545"/>
      <c r="VLY6" s="545"/>
      <c r="VLZ6" s="545"/>
      <c r="VMA6" s="545"/>
      <c r="VMB6" s="545"/>
      <c r="VMC6" s="545"/>
      <c r="VMD6" s="545"/>
      <c r="VME6" s="545"/>
      <c r="VMF6" s="545"/>
      <c r="VMG6" s="545"/>
      <c r="VMH6" s="545"/>
      <c r="VMI6" s="545"/>
      <c r="VMJ6" s="545"/>
      <c r="VMK6" s="545"/>
      <c r="VML6" s="545"/>
      <c r="VMM6" s="545"/>
      <c r="VMN6" s="545"/>
      <c r="VMO6" s="545"/>
      <c r="VMP6" s="545"/>
      <c r="VMQ6" s="545"/>
      <c r="VMR6" s="545"/>
      <c r="VMS6" s="545"/>
      <c r="VMT6" s="545"/>
      <c r="VMU6" s="545"/>
      <c r="VMV6" s="545"/>
      <c r="VMW6" s="545"/>
      <c r="VMX6" s="545"/>
      <c r="VMY6" s="545"/>
      <c r="VMZ6" s="545"/>
      <c r="VNA6" s="545"/>
      <c r="VNB6" s="545"/>
      <c r="VNC6" s="545"/>
      <c r="VND6" s="545"/>
      <c r="VNE6" s="545"/>
      <c r="VNF6" s="545"/>
      <c r="VNG6" s="545"/>
      <c r="VNH6" s="545"/>
      <c r="VNI6" s="545"/>
      <c r="VNJ6" s="545"/>
      <c r="VNK6" s="545"/>
      <c r="VNL6" s="545"/>
      <c r="VNM6" s="545"/>
      <c r="VNN6" s="545"/>
      <c r="VNO6" s="545"/>
      <c r="VNP6" s="545"/>
      <c r="VNQ6" s="545"/>
      <c r="VNR6" s="545"/>
      <c r="VNS6" s="545"/>
      <c r="VNT6" s="545"/>
      <c r="VNU6" s="545"/>
      <c r="VNV6" s="545"/>
      <c r="VNW6" s="545"/>
      <c r="VNX6" s="545"/>
      <c r="VNY6" s="545"/>
      <c r="VNZ6" s="545"/>
      <c r="VOA6" s="545"/>
      <c r="VOB6" s="545"/>
      <c r="VOC6" s="545"/>
      <c r="VOD6" s="545"/>
      <c r="VOE6" s="545"/>
      <c r="VOF6" s="545"/>
      <c r="VOG6" s="545"/>
      <c r="VOH6" s="545"/>
      <c r="VOI6" s="545"/>
      <c r="VOJ6" s="545"/>
      <c r="VOK6" s="545"/>
      <c r="VOL6" s="545"/>
      <c r="VOM6" s="545"/>
      <c r="VON6" s="545"/>
      <c r="VOO6" s="545"/>
      <c r="VOP6" s="545"/>
      <c r="VOQ6" s="545"/>
      <c r="VOR6" s="545"/>
      <c r="VOS6" s="545"/>
      <c r="VOT6" s="545"/>
      <c r="VOU6" s="545"/>
      <c r="VOV6" s="545"/>
      <c r="VOW6" s="545"/>
      <c r="VOX6" s="545"/>
      <c r="VOY6" s="545"/>
      <c r="VOZ6" s="545"/>
      <c r="VPA6" s="545"/>
      <c r="VPB6" s="545"/>
      <c r="VPC6" s="545"/>
      <c r="VPD6" s="545"/>
      <c r="VPE6" s="545"/>
      <c r="VPF6" s="545"/>
      <c r="VPG6" s="545"/>
      <c r="VPH6" s="545"/>
      <c r="VPI6" s="545"/>
      <c r="VPJ6" s="545"/>
      <c r="VPK6" s="545"/>
      <c r="VPL6" s="545"/>
      <c r="VPM6" s="545"/>
      <c r="VPN6" s="545"/>
      <c r="VPO6" s="545"/>
      <c r="VPP6" s="545"/>
      <c r="VPQ6" s="545"/>
      <c r="VPR6" s="545"/>
      <c r="VPS6" s="545"/>
      <c r="VPT6" s="545"/>
      <c r="VPU6" s="545"/>
      <c r="VPV6" s="545"/>
      <c r="VPW6" s="545"/>
      <c r="VPX6" s="545"/>
      <c r="VPY6" s="545"/>
      <c r="VPZ6" s="545"/>
      <c r="VQA6" s="545"/>
      <c r="VQB6" s="545"/>
      <c r="VQC6" s="545"/>
      <c r="VQD6" s="545"/>
      <c r="VQE6" s="545"/>
      <c r="VQF6" s="545"/>
      <c r="VQG6" s="545"/>
      <c r="VQH6" s="545"/>
      <c r="VQI6" s="545"/>
      <c r="VQJ6" s="545"/>
      <c r="VQK6" s="545"/>
      <c r="VQL6" s="545"/>
      <c r="VQM6" s="545"/>
      <c r="VQN6" s="545"/>
      <c r="VQO6" s="545"/>
      <c r="VQP6" s="545"/>
      <c r="VQQ6" s="545"/>
      <c r="VQR6" s="545"/>
      <c r="VQS6" s="545"/>
      <c r="VQT6" s="545"/>
      <c r="VQU6" s="545"/>
      <c r="VQV6" s="545"/>
      <c r="VQW6" s="545"/>
      <c r="VQX6" s="545"/>
      <c r="VQY6" s="545"/>
      <c r="VQZ6" s="545"/>
      <c r="VRA6" s="545"/>
      <c r="VRB6" s="545"/>
      <c r="VRC6" s="545"/>
      <c r="VRD6" s="545"/>
      <c r="VRE6" s="545"/>
      <c r="VRF6" s="545"/>
      <c r="VRG6" s="545"/>
      <c r="VRH6" s="545"/>
      <c r="VRI6" s="545"/>
      <c r="VRJ6" s="545"/>
      <c r="VRK6" s="545"/>
      <c r="VRL6" s="545"/>
      <c r="VRM6" s="545"/>
      <c r="VRN6" s="545"/>
      <c r="VRO6" s="545"/>
      <c r="VRP6" s="545"/>
      <c r="VRQ6" s="545"/>
      <c r="VRR6" s="545"/>
      <c r="VRS6" s="545"/>
      <c r="VRT6" s="545"/>
      <c r="VRU6" s="545"/>
      <c r="VRV6" s="545"/>
      <c r="VRW6" s="545"/>
      <c r="VRX6" s="545"/>
      <c r="VRY6" s="545"/>
      <c r="VRZ6" s="545"/>
      <c r="VSA6" s="545"/>
      <c r="VSB6" s="545"/>
      <c r="VSC6" s="545"/>
      <c r="VSD6" s="545"/>
      <c r="VSE6" s="545"/>
      <c r="VSF6" s="545"/>
      <c r="VSG6" s="545"/>
      <c r="VSH6" s="545"/>
      <c r="VSI6" s="545"/>
      <c r="VSJ6" s="545"/>
      <c r="VSK6" s="545"/>
      <c r="VSL6" s="545"/>
      <c r="VSM6" s="545"/>
      <c r="VSN6" s="545"/>
      <c r="VSO6" s="545"/>
      <c r="VSP6" s="545"/>
      <c r="VSQ6" s="545"/>
      <c r="VSR6" s="545"/>
      <c r="VSS6" s="545"/>
      <c r="VST6" s="545"/>
      <c r="VSU6" s="545"/>
      <c r="VSV6" s="545"/>
      <c r="VSW6" s="545"/>
      <c r="VSX6" s="545"/>
      <c r="VSY6" s="545"/>
      <c r="VSZ6" s="545"/>
      <c r="VTA6" s="545"/>
      <c r="VTB6" s="545"/>
      <c r="VTC6" s="545"/>
      <c r="VTD6" s="545"/>
      <c r="VTE6" s="545"/>
      <c r="VTF6" s="545"/>
      <c r="VTG6" s="545"/>
      <c r="VTH6" s="545"/>
      <c r="VTI6" s="545"/>
      <c r="VTJ6" s="545"/>
      <c r="VTK6" s="545"/>
      <c r="VTL6" s="545"/>
      <c r="VTM6" s="545"/>
      <c r="VTN6" s="545"/>
      <c r="VTO6" s="545"/>
      <c r="VTP6" s="545"/>
      <c r="VTQ6" s="545"/>
      <c r="VTR6" s="545"/>
      <c r="VTS6" s="545"/>
      <c r="VTT6" s="545"/>
      <c r="VTU6" s="545"/>
      <c r="VTV6" s="545"/>
      <c r="VTW6" s="545"/>
      <c r="VTX6" s="545"/>
      <c r="VTY6" s="545"/>
      <c r="VTZ6" s="545"/>
      <c r="VUA6" s="545"/>
      <c r="VUB6" s="545"/>
      <c r="VUC6" s="545"/>
      <c r="VUD6" s="545"/>
      <c r="VUE6" s="545"/>
      <c r="VUF6" s="545"/>
      <c r="VUG6" s="545"/>
      <c r="VUH6" s="545"/>
      <c r="VUI6" s="545"/>
      <c r="VUJ6" s="545"/>
      <c r="VUK6" s="545"/>
      <c r="VUL6" s="545"/>
      <c r="VUM6" s="545"/>
      <c r="VUN6" s="545"/>
      <c r="VUO6" s="545"/>
      <c r="VUP6" s="545"/>
      <c r="VUQ6" s="545"/>
      <c r="VUR6" s="545"/>
      <c r="VUS6" s="545"/>
      <c r="VUT6" s="545"/>
      <c r="VUU6" s="545"/>
      <c r="VUV6" s="545"/>
      <c r="VUW6" s="545"/>
      <c r="VUX6" s="545"/>
      <c r="VUY6" s="545"/>
      <c r="VUZ6" s="545"/>
      <c r="VVA6" s="545"/>
      <c r="VVB6" s="545"/>
      <c r="VVC6" s="545"/>
      <c r="VVD6" s="545"/>
      <c r="VVE6" s="545"/>
      <c r="VVF6" s="545"/>
      <c r="VVG6" s="545"/>
      <c r="VVH6" s="545"/>
      <c r="VVI6" s="545"/>
      <c r="VVJ6" s="545"/>
      <c r="VVK6" s="545"/>
      <c r="VVL6" s="545"/>
      <c r="VVM6" s="545"/>
      <c r="VVN6" s="545"/>
      <c r="VVO6" s="545"/>
      <c r="VVP6" s="545"/>
      <c r="VVQ6" s="545"/>
      <c r="VVR6" s="545"/>
      <c r="VVS6" s="545"/>
      <c r="VVT6" s="545"/>
      <c r="VVU6" s="545"/>
      <c r="VVV6" s="545"/>
      <c r="VVW6" s="545"/>
      <c r="VVX6" s="545"/>
      <c r="VVY6" s="545"/>
      <c r="VVZ6" s="545"/>
      <c r="VWA6" s="545"/>
      <c r="VWB6" s="545"/>
      <c r="VWC6" s="545"/>
      <c r="VWD6" s="545"/>
      <c r="VWE6" s="545"/>
      <c r="VWF6" s="545"/>
      <c r="VWG6" s="545"/>
      <c r="VWH6" s="545"/>
      <c r="VWI6" s="545"/>
      <c r="VWJ6" s="545"/>
      <c r="VWK6" s="545"/>
      <c r="VWL6" s="545"/>
      <c r="VWM6" s="545"/>
      <c r="VWN6" s="545"/>
      <c r="VWO6" s="545"/>
      <c r="VWP6" s="545"/>
      <c r="VWQ6" s="545"/>
      <c r="VWR6" s="545"/>
      <c r="VWS6" s="545"/>
      <c r="VWT6" s="545"/>
      <c r="VWU6" s="545"/>
      <c r="VWV6" s="545"/>
      <c r="VWW6" s="545"/>
      <c r="VWX6" s="545"/>
      <c r="VWY6" s="545"/>
      <c r="VWZ6" s="545"/>
      <c r="VXA6" s="545"/>
      <c r="VXB6" s="545"/>
      <c r="VXC6" s="545"/>
      <c r="VXD6" s="545"/>
      <c r="VXE6" s="545"/>
      <c r="VXF6" s="545"/>
      <c r="VXG6" s="545"/>
      <c r="VXH6" s="545"/>
      <c r="VXI6" s="545"/>
      <c r="VXJ6" s="545"/>
      <c r="VXK6" s="545"/>
      <c r="VXL6" s="545"/>
      <c r="VXM6" s="545"/>
      <c r="VXN6" s="545"/>
      <c r="VXO6" s="545"/>
      <c r="VXP6" s="545"/>
      <c r="VXQ6" s="545"/>
      <c r="VXR6" s="545"/>
      <c r="VXS6" s="545"/>
      <c r="VXT6" s="545"/>
      <c r="VXU6" s="545"/>
      <c r="VXV6" s="545"/>
      <c r="VXW6" s="545"/>
      <c r="VXX6" s="545"/>
      <c r="VXY6" s="545"/>
      <c r="VXZ6" s="545"/>
      <c r="VYA6" s="545"/>
      <c r="VYB6" s="545"/>
      <c r="VYC6" s="545"/>
      <c r="VYD6" s="545"/>
      <c r="VYE6" s="545"/>
      <c r="VYF6" s="545"/>
      <c r="VYG6" s="545"/>
      <c r="VYH6" s="545"/>
      <c r="VYI6" s="545"/>
      <c r="VYJ6" s="545"/>
      <c r="VYK6" s="545"/>
      <c r="VYL6" s="545"/>
      <c r="VYM6" s="545"/>
      <c r="VYN6" s="545"/>
      <c r="VYO6" s="545"/>
      <c r="VYP6" s="545"/>
      <c r="VYQ6" s="545"/>
      <c r="VYR6" s="545"/>
      <c r="VYS6" s="545"/>
      <c r="VYT6" s="545"/>
      <c r="VYU6" s="545"/>
      <c r="VYV6" s="545"/>
      <c r="VYW6" s="545"/>
      <c r="VYX6" s="545"/>
      <c r="VYY6" s="545"/>
      <c r="VYZ6" s="545"/>
      <c r="VZA6" s="545"/>
      <c r="VZB6" s="545"/>
      <c r="VZC6" s="545"/>
      <c r="VZD6" s="545"/>
      <c r="VZE6" s="545"/>
      <c r="VZF6" s="545"/>
      <c r="VZG6" s="545"/>
      <c r="VZH6" s="545"/>
      <c r="VZI6" s="545"/>
      <c r="VZJ6" s="545"/>
      <c r="VZK6" s="545"/>
      <c r="VZL6" s="545"/>
      <c r="VZM6" s="545"/>
      <c r="VZN6" s="545"/>
      <c r="VZO6" s="545"/>
      <c r="VZP6" s="545"/>
      <c r="VZQ6" s="545"/>
      <c r="VZR6" s="545"/>
      <c r="VZS6" s="545"/>
      <c r="VZT6" s="545"/>
      <c r="VZU6" s="545"/>
      <c r="VZV6" s="545"/>
      <c r="VZW6" s="545"/>
      <c r="VZX6" s="545"/>
      <c r="VZY6" s="545"/>
      <c r="VZZ6" s="545"/>
      <c r="WAA6" s="545"/>
      <c r="WAB6" s="545"/>
      <c r="WAC6" s="545"/>
      <c r="WAD6" s="545"/>
      <c r="WAE6" s="545"/>
      <c r="WAF6" s="545"/>
      <c r="WAG6" s="545"/>
      <c r="WAH6" s="545"/>
      <c r="WAI6" s="545"/>
      <c r="WAJ6" s="545"/>
      <c r="WAK6" s="545"/>
      <c r="WAL6" s="545"/>
      <c r="WAM6" s="545"/>
      <c r="WAN6" s="545"/>
      <c r="WAO6" s="545"/>
      <c r="WAP6" s="545"/>
      <c r="WAQ6" s="545"/>
      <c r="WAR6" s="545"/>
      <c r="WAS6" s="545"/>
      <c r="WAT6" s="545"/>
      <c r="WAU6" s="545"/>
      <c r="WAV6" s="545"/>
      <c r="WAW6" s="545"/>
      <c r="WAX6" s="545"/>
      <c r="WAY6" s="545"/>
      <c r="WAZ6" s="545"/>
      <c r="WBA6" s="545"/>
      <c r="WBB6" s="545"/>
      <c r="WBC6" s="545"/>
      <c r="WBD6" s="545"/>
      <c r="WBE6" s="545"/>
      <c r="WBF6" s="545"/>
      <c r="WBG6" s="545"/>
      <c r="WBH6" s="545"/>
      <c r="WBI6" s="545"/>
      <c r="WBJ6" s="545"/>
      <c r="WBK6" s="545"/>
      <c r="WBL6" s="545"/>
      <c r="WBM6" s="545"/>
      <c r="WBN6" s="545"/>
      <c r="WBO6" s="545"/>
      <c r="WBP6" s="545"/>
      <c r="WBQ6" s="545"/>
      <c r="WBR6" s="545"/>
      <c r="WBS6" s="545"/>
      <c r="WBT6" s="545"/>
      <c r="WBU6" s="545"/>
      <c r="WBV6" s="545"/>
      <c r="WBW6" s="545"/>
      <c r="WBX6" s="545"/>
      <c r="WBY6" s="545"/>
      <c r="WBZ6" s="545"/>
      <c r="WCA6" s="545"/>
      <c r="WCB6" s="545"/>
      <c r="WCC6" s="545"/>
      <c r="WCD6" s="545"/>
      <c r="WCE6" s="545"/>
      <c r="WCF6" s="545"/>
      <c r="WCG6" s="545"/>
      <c r="WCH6" s="545"/>
      <c r="WCI6" s="545"/>
      <c r="WCJ6" s="545"/>
      <c r="WCK6" s="545"/>
      <c r="WCL6" s="545"/>
      <c r="WCM6" s="545"/>
      <c r="WCN6" s="545"/>
      <c r="WCO6" s="545"/>
      <c r="WCP6" s="545"/>
      <c r="WCQ6" s="545"/>
      <c r="WCR6" s="545"/>
      <c r="WCS6" s="545"/>
      <c r="WCT6" s="545"/>
      <c r="WCU6" s="545"/>
      <c r="WCV6" s="545"/>
      <c r="WCW6" s="545"/>
      <c r="WCX6" s="545"/>
      <c r="WCY6" s="545"/>
      <c r="WCZ6" s="545"/>
      <c r="WDA6" s="545"/>
      <c r="WDB6" s="545"/>
      <c r="WDC6" s="545"/>
      <c r="WDD6" s="545"/>
      <c r="WDE6" s="545"/>
      <c r="WDF6" s="545"/>
      <c r="WDG6" s="545"/>
      <c r="WDH6" s="545"/>
      <c r="WDI6" s="545"/>
      <c r="WDJ6" s="545"/>
      <c r="WDK6" s="545"/>
      <c r="WDL6" s="545"/>
      <c r="WDM6" s="545"/>
      <c r="WDN6" s="545"/>
      <c r="WDO6" s="545"/>
      <c r="WDP6" s="545"/>
      <c r="WDQ6" s="545"/>
      <c r="WDR6" s="545"/>
      <c r="WDS6" s="545"/>
      <c r="WDT6" s="545"/>
      <c r="WDU6" s="545"/>
      <c r="WDV6" s="545"/>
      <c r="WDW6" s="545"/>
      <c r="WDX6" s="545"/>
      <c r="WDY6" s="545"/>
      <c r="WDZ6" s="545"/>
      <c r="WEA6" s="545"/>
      <c r="WEB6" s="545"/>
      <c r="WEC6" s="545"/>
      <c r="WED6" s="545"/>
      <c r="WEE6" s="545"/>
      <c r="WEF6" s="545"/>
      <c r="WEG6" s="545"/>
      <c r="WEH6" s="545"/>
      <c r="WEI6" s="545"/>
      <c r="WEJ6" s="545"/>
      <c r="WEK6" s="545"/>
      <c r="WEL6" s="545"/>
      <c r="WEM6" s="545"/>
      <c r="WEN6" s="545"/>
      <c r="WEO6" s="545"/>
      <c r="WEP6" s="545"/>
      <c r="WEQ6" s="545"/>
      <c r="WER6" s="545"/>
      <c r="WES6" s="545"/>
      <c r="WET6" s="545"/>
      <c r="WEU6" s="545"/>
      <c r="WEV6" s="545"/>
      <c r="WEW6" s="545"/>
      <c r="WEX6" s="545"/>
      <c r="WEY6" s="545"/>
      <c r="WEZ6" s="545"/>
      <c r="WFA6" s="545"/>
      <c r="WFB6" s="545"/>
      <c r="WFC6" s="545"/>
      <c r="WFD6" s="545"/>
      <c r="WFE6" s="545"/>
      <c r="WFF6" s="545"/>
      <c r="WFG6" s="545"/>
      <c r="WFH6" s="545"/>
      <c r="WFI6" s="545"/>
      <c r="WFJ6" s="545"/>
      <c r="WFK6" s="545"/>
      <c r="WFL6" s="545"/>
      <c r="WFM6" s="545"/>
      <c r="WFN6" s="545"/>
      <c r="WFO6" s="545"/>
      <c r="WFP6" s="545"/>
      <c r="WFQ6" s="545"/>
      <c r="WFR6" s="545"/>
      <c r="WFS6" s="545"/>
      <c r="WFT6" s="545"/>
      <c r="WFU6" s="545"/>
      <c r="WFV6" s="545"/>
      <c r="WFW6" s="545"/>
      <c r="WFX6" s="545"/>
      <c r="WFY6" s="545"/>
      <c r="WFZ6" s="545"/>
      <c r="WGA6" s="545"/>
      <c r="WGB6" s="545"/>
      <c r="WGC6" s="545"/>
      <c r="WGD6" s="545"/>
      <c r="WGE6" s="545"/>
      <c r="WGF6" s="545"/>
      <c r="WGG6" s="545"/>
      <c r="WGH6" s="545"/>
      <c r="WGI6" s="545"/>
      <c r="WGJ6" s="545"/>
      <c r="WGK6" s="545"/>
      <c r="WGL6" s="545"/>
      <c r="WGM6" s="545"/>
      <c r="WGN6" s="545"/>
      <c r="WGO6" s="545"/>
      <c r="WGP6" s="545"/>
      <c r="WGQ6" s="545"/>
      <c r="WGR6" s="545"/>
      <c r="WGS6" s="545"/>
      <c r="WGT6" s="545"/>
      <c r="WGU6" s="545"/>
      <c r="WGV6" s="545"/>
      <c r="WGW6" s="545"/>
      <c r="WGX6" s="545"/>
      <c r="WGY6" s="545"/>
      <c r="WGZ6" s="545"/>
      <c r="WHA6" s="545"/>
      <c r="WHB6" s="545"/>
      <c r="WHC6" s="545"/>
      <c r="WHD6" s="545"/>
      <c r="WHE6" s="545"/>
      <c r="WHF6" s="545"/>
      <c r="WHG6" s="545"/>
      <c r="WHH6" s="545"/>
      <c r="WHI6" s="545"/>
      <c r="WHJ6" s="545"/>
      <c r="WHK6" s="545"/>
      <c r="WHL6" s="545"/>
      <c r="WHM6" s="545"/>
      <c r="WHN6" s="545"/>
      <c r="WHO6" s="545"/>
      <c r="WHP6" s="545"/>
      <c r="WHQ6" s="545"/>
      <c r="WHR6" s="545"/>
      <c r="WHS6" s="545"/>
      <c r="WHT6" s="545"/>
      <c r="WHU6" s="545"/>
      <c r="WHV6" s="545"/>
      <c r="WHW6" s="545"/>
      <c r="WHX6" s="545"/>
      <c r="WHY6" s="545"/>
      <c r="WHZ6" s="545"/>
      <c r="WIA6" s="545"/>
      <c r="WIB6" s="545"/>
      <c r="WIC6" s="545"/>
      <c r="WID6" s="545"/>
      <c r="WIE6" s="545"/>
      <c r="WIF6" s="545"/>
      <c r="WIG6" s="545"/>
      <c r="WIH6" s="545"/>
      <c r="WII6" s="545"/>
      <c r="WIJ6" s="545"/>
      <c r="WIK6" s="545"/>
      <c r="WIL6" s="545"/>
      <c r="WIM6" s="545"/>
      <c r="WIN6" s="545"/>
      <c r="WIO6" s="545"/>
      <c r="WIP6" s="545"/>
      <c r="WIQ6" s="545"/>
      <c r="WIR6" s="545"/>
      <c r="WIS6" s="545"/>
      <c r="WIT6" s="545"/>
      <c r="WIU6" s="545"/>
      <c r="WIV6" s="545"/>
      <c r="WIW6" s="545"/>
      <c r="WIX6" s="545"/>
      <c r="WIY6" s="545"/>
      <c r="WIZ6" s="545"/>
      <c r="WJA6" s="545"/>
      <c r="WJB6" s="545"/>
      <c r="WJC6" s="545"/>
      <c r="WJD6" s="545"/>
      <c r="WJE6" s="545"/>
      <c r="WJF6" s="545"/>
      <c r="WJG6" s="545"/>
      <c r="WJH6" s="545"/>
      <c r="WJI6" s="545"/>
      <c r="WJJ6" s="545"/>
      <c r="WJK6" s="545"/>
      <c r="WJL6" s="545"/>
      <c r="WJM6" s="545"/>
      <c r="WJN6" s="545"/>
      <c r="WJO6" s="545"/>
      <c r="WJP6" s="545"/>
      <c r="WJQ6" s="545"/>
      <c r="WJR6" s="545"/>
      <c r="WJS6" s="545"/>
      <c r="WJT6" s="545"/>
      <c r="WJU6" s="545"/>
      <c r="WJV6" s="545"/>
      <c r="WJW6" s="545"/>
      <c r="WJX6" s="545"/>
      <c r="WJY6" s="545"/>
      <c r="WJZ6" s="545"/>
      <c r="WKA6" s="545"/>
      <c r="WKB6" s="545"/>
      <c r="WKC6" s="545"/>
      <c r="WKD6" s="545"/>
      <c r="WKE6" s="545"/>
      <c r="WKF6" s="545"/>
      <c r="WKG6" s="545"/>
      <c r="WKH6" s="545"/>
      <c r="WKI6" s="545"/>
      <c r="WKJ6" s="545"/>
      <c r="WKK6" s="545"/>
      <c r="WKL6" s="545"/>
      <c r="WKM6" s="545"/>
      <c r="WKN6" s="545"/>
      <c r="WKO6" s="545"/>
      <c r="WKP6" s="545"/>
      <c r="WKQ6" s="545"/>
      <c r="WKR6" s="545"/>
      <c r="WKS6" s="545"/>
      <c r="WKT6" s="545"/>
      <c r="WKU6" s="545"/>
      <c r="WKV6" s="545"/>
      <c r="WKW6" s="545"/>
      <c r="WKX6" s="545"/>
      <c r="WKY6" s="545"/>
      <c r="WKZ6" s="545"/>
      <c r="WLA6" s="545"/>
      <c r="WLB6" s="545"/>
      <c r="WLC6" s="545"/>
      <c r="WLD6" s="545"/>
      <c r="WLE6" s="545"/>
      <c r="WLF6" s="545"/>
      <c r="WLG6" s="545"/>
      <c r="WLH6" s="545"/>
      <c r="WLI6" s="545"/>
      <c r="WLJ6" s="545"/>
      <c r="WLK6" s="545"/>
      <c r="WLL6" s="545"/>
      <c r="WLM6" s="545"/>
      <c r="WLN6" s="545"/>
      <c r="WLO6" s="545"/>
      <c r="WLP6" s="545"/>
      <c r="WLQ6" s="545"/>
      <c r="WLR6" s="545"/>
      <c r="WLS6" s="545"/>
      <c r="WLT6" s="545"/>
      <c r="WLU6" s="545"/>
      <c r="WLV6" s="545"/>
      <c r="WLW6" s="545"/>
      <c r="WLX6" s="545"/>
      <c r="WLY6" s="545"/>
      <c r="WLZ6" s="545"/>
      <c r="WMA6" s="545"/>
      <c r="WMB6" s="545"/>
      <c r="WMC6" s="545"/>
      <c r="WMD6" s="545"/>
      <c r="WME6" s="545"/>
      <c r="WMF6" s="545"/>
      <c r="WMG6" s="545"/>
      <c r="WMH6" s="545"/>
      <c r="WMI6" s="545"/>
      <c r="WMJ6" s="545"/>
      <c r="WMK6" s="545"/>
      <c r="WML6" s="545"/>
      <c r="WMM6" s="545"/>
      <c r="WMN6" s="545"/>
      <c r="WMO6" s="545"/>
      <c r="WMP6" s="545"/>
      <c r="WMQ6" s="545"/>
      <c r="WMR6" s="545"/>
      <c r="WMS6" s="545"/>
      <c r="WMT6" s="545"/>
      <c r="WMU6" s="545"/>
      <c r="WMV6" s="545"/>
      <c r="WMW6" s="545"/>
      <c r="WMX6" s="545"/>
      <c r="WMY6" s="545"/>
      <c r="WMZ6" s="545"/>
      <c r="WNA6" s="545"/>
      <c r="WNB6" s="545"/>
      <c r="WNC6" s="545"/>
      <c r="WND6" s="545"/>
      <c r="WNE6" s="545"/>
      <c r="WNF6" s="545"/>
      <c r="WNG6" s="545"/>
      <c r="WNH6" s="545"/>
      <c r="WNI6" s="545"/>
      <c r="WNJ6" s="545"/>
      <c r="WNK6" s="545"/>
      <c r="WNL6" s="545"/>
      <c r="WNM6" s="545"/>
      <c r="WNN6" s="545"/>
      <c r="WNO6" s="545"/>
      <c r="WNP6" s="545"/>
      <c r="WNQ6" s="545"/>
      <c r="WNR6" s="545"/>
      <c r="WNS6" s="545"/>
      <c r="WNT6" s="545"/>
      <c r="WNU6" s="545"/>
      <c r="WNV6" s="545"/>
      <c r="WNW6" s="545"/>
      <c r="WNX6" s="545"/>
      <c r="WNY6" s="545"/>
      <c r="WNZ6" s="545"/>
      <c r="WOA6" s="545"/>
      <c r="WOB6" s="545"/>
      <c r="WOC6" s="545"/>
      <c r="WOD6" s="545"/>
      <c r="WOE6" s="545"/>
      <c r="WOF6" s="545"/>
      <c r="WOG6" s="545"/>
      <c r="WOH6" s="545"/>
      <c r="WOI6" s="545"/>
      <c r="WOJ6" s="545"/>
      <c r="WOK6" s="545"/>
      <c r="WOL6" s="545"/>
      <c r="WOM6" s="545"/>
      <c r="WON6" s="545"/>
      <c r="WOO6" s="545"/>
      <c r="WOP6" s="545"/>
      <c r="WOQ6" s="545"/>
      <c r="WOR6" s="545"/>
      <c r="WOS6" s="545"/>
      <c r="WOT6" s="545"/>
      <c r="WOU6" s="545"/>
      <c r="WOV6" s="545"/>
      <c r="WOW6" s="545"/>
      <c r="WOX6" s="545"/>
      <c r="WOY6" s="545"/>
      <c r="WOZ6" s="545"/>
      <c r="WPA6" s="545"/>
      <c r="WPB6" s="545"/>
      <c r="WPC6" s="545"/>
      <c r="WPD6" s="545"/>
      <c r="WPE6" s="545"/>
      <c r="WPF6" s="545"/>
      <c r="WPG6" s="545"/>
      <c r="WPH6" s="545"/>
      <c r="WPI6" s="545"/>
      <c r="WPJ6" s="545"/>
      <c r="WPK6" s="545"/>
      <c r="WPL6" s="545"/>
      <c r="WPM6" s="545"/>
      <c r="WPN6" s="545"/>
      <c r="WPO6" s="545"/>
      <c r="WPP6" s="545"/>
      <c r="WPQ6" s="545"/>
      <c r="WPR6" s="545"/>
      <c r="WPS6" s="545"/>
      <c r="WPT6" s="545"/>
      <c r="WPU6" s="545"/>
      <c r="WPV6" s="545"/>
      <c r="WPW6" s="545"/>
      <c r="WPX6" s="545"/>
      <c r="WPY6" s="545"/>
      <c r="WPZ6" s="545"/>
      <c r="WQA6" s="545"/>
      <c r="WQB6" s="545"/>
      <c r="WQC6" s="545"/>
      <c r="WQD6" s="545"/>
      <c r="WQE6" s="545"/>
      <c r="WQF6" s="545"/>
      <c r="WQG6" s="545"/>
      <c r="WQH6" s="545"/>
      <c r="WQI6" s="545"/>
      <c r="WQJ6" s="545"/>
      <c r="WQK6" s="545"/>
      <c r="WQL6" s="545"/>
      <c r="WQM6" s="545"/>
      <c r="WQN6" s="545"/>
      <c r="WQO6" s="545"/>
      <c r="WQP6" s="545"/>
      <c r="WQQ6" s="545"/>
      <c r="WQR6" s="545"/>
      <c r="WQS6" s="545"/>
      <c r="WQT6" s="545"/>
      <c r="WQU6" s="545"/>
      <c r="WQV6" s="545"/>
      <c r="WQW6" s="545"/>
      <c r="WQX6" s="545"/>
      <c r="WQY6" s="545"/>
      <c r="WQZ6" s="545"/>
      <c r="WRA6" s="545"/>
      <c r="WRB6" s="545"/>
      <c r="WRC6" s="545"/>
      <c r="WRD6" s="545"/>
      <c r="WRE6" s="545"/>
      <c r="WRF6" s="545"/>
      <c r="WRG6" s="545"/>
      <c r="WRH6" s="545"/>
      <c r="WRI6" s="545"/>
      <c r="WRJ6" s="545"/>
      <c r="WRK6" s="545"/>
      <c r="WRL6" s="545"/>
      <c r="WRM6" s="545"/>
      <c r="WRN6" s="545"/>
      <c r="WRO6" s="545"/>
      <c r="WRP6" s="545"/>
      <c r="WRQ6" s="545"/>
      <c r="WRR6" s="545"/>
      <c r="WRS6" s="545"/>
      <c r="WRT6" s="545"/>
      <c r="WRU6" s="545"/>
      <c r="WRV6" s="545"/>
      <c r="WRW6" s="545"/>
      <c r="WRX6" s="545"/>
      <c r="WRY6" s="545"/>
      <c r="WRZ6" s="545"/>
      <c r="WSA6" s="545"/>
      <c r="WSB6" s="545"/>
      <c r="WSC6" s="545"/>
      <c r="WSD6" s="545"/>
      <c r="WSE6" s="545"/>
      <c r="WSF6" s="545"/>
      <c r="WSG6" s="545"/>
      <c r="WSH6" s="545"/>
      <c r="WSI6" s="545"/>
      <c r="WSJ6" s="545"/>
      <c r="WSK6" s="545"/>
      <c r="WSL6" s="545"/>
      <c r="WSM6" s="545"/>
      <c r="WSN6" s="545"/>
      <c r="WSO6" s="545"/>
      <c r="WSP6" s="545"/>
      <c r="WSQ6" s="545"/>
      <c r="WSR6" s="545"/>
      <c r="WSS6" s="545"/>
      <c r="WST6" s="545"/>
      <c r="WSU6" s="545"/>
      <c r="WSV6" s="545"/>
      <c r="WSW6" s="545"/>
      <c r="WSX6" s="545"/>
      <c r="WSY6" s="545"/>
      <c r="WSZ6" s="545"/>
      <c r="WTA6" s="545"/>
      <c r="WTB6" s="545"/>
      <c r="WTC6" s="545"/>
      <c r="WTD6" s="545"/>
      <c r="WTE6" s="545"/>
      <c r="WTF6" s="545"/>
      <c r="WTG6" s="545"/>
      <c r="WTH6" s="545"/>
      <c r="WTI6" s="545"/>
      <c r="WTJ6" s="545"/>
      <c r="WTK6" s="545"/>
      <c r="WTL6" s="545"/>
      <c r="WTM6" s="545"/>
      <c r="WTN6" s="545"/>
      <c r="WTO6" s="545"/>
      <c r="WTP6" s="545"/>
      <c r="WTQ6" s="545"/>
      <c r="WTR6" s="545"/>
      <c r="WTS6" s="545"/>
      <c r="WTT6" s="545"/>
      <c r="WTU6" s="545"/>
      <c r="WTV6" s="545"/>
      <c r="WTW6" s="545"/>
      <c r="WTX6" s="545"/>
      <c r="WTY6" s="545"/>
      <c r="WTZ6" s="545"/>
      <c r="WUA6" s="545"/>
      <c r="WUB6" s="545"/>
      <c r="WUC6" s="545"/>
      <c r="WUD6" s="545"/>
      <c r="WUE6" s="545"/>
      <c r="WUF6" s="545"/>
      <c r="WUG6" s="545"/>
      <c r="WUH6" s="545"/>
      <c r="WUI6" s="545"/>
      <c r="WUJ6" s="545"/>
      <c r="WUK6" s="545"/>
      <c r="WUL6" s="545"/>
      <c r="WUM6" s="545"/>
      <c r="WUN6" s="545"/>
      <c r="WUO6" s="545"/>
      <c r="WUP6" s="545"/>
      <c r="WUQ6" s="545"/>
      <c r="WUR6" s="545"/>
      <c r="WUS6" s="545"/>
      <c r="WUT6" s="545"/>
      <c r="WUU6" s="545"/>
      <c r="WUV6" s="545"/>
      <c r="WUW6" s="545"/>
      <c r="WUX6" s="545"/>
      <c r="WUY6" s="545"/>
      <c r="WUZ6" s="545"/>
      <c r="WVA6" s="545"/>
      <c r="WVB6" s="545"/>
      <c r="WVC6" s="545"/>
      <c r="WVD6" s="545"/>
      <c r="WVE6" s="545"/>
      <c r="WVF6" s="545"/>
      <c r="WVG6" s="545"/>
      <c r="WVH6" s="545"/>
      <c r="WVI6" s="545"/>
      <c r="WVJ6" s="545"/>
      <c r="WVK6" s="545"/>
      <c r="WVL6" s="545"/>
      <c r="WVM6" s="545"/>
      <c r="WVN6" s="545"/>
      <c r="WVO6" s="545"/>
      <c r="WVP6" s="545"/>
      <c r="WVQ6" s="545"/>
      <c r="WVR6" s="545"/>
      <c r="WVS6" s="545"/>
      <c r="WVT6" s="545"/>
      <c r="WVU6" s="545"/>
      <c r="WVV6" s="545"/>
      <c r="WVW6" s="545"/>
      <c r="WVX6" s="545"/>
      <c r="WVY6" s="545"/>
      <c r="WVZ6" s="545"/>
      <c r="WWA6" s="545"/>
      <c r="WWB6" s="545"/>
      <c r="WWC6" s="545"/>
      <c r="WWD6" s="545"/>
      <c r="WWE6" s="545"/>
      <c r="WWF6" s="545"/>
      <c r="WWG6" s="545"/>
      <c r="WWH6" s="545"/>
      <c r="WWI6" s="545"/>
      <c r="WWJ6" s="545"/>
      <c r="WWK6" s="545"/>
      <c r="WWL6" s="545"/>
      <c r="WWM6" s="545"/>
      <c r="WWN6" s="545"/>
      <c r="WWO6" s="545"/>
      <c r="WWP6" s="545"/>
      <c r="WWQ6" s="545"/>
      <c r="WWR6" s="545"/>
      <c r="WWS6" s="545"/>
      <c r="WWT6" s="545"/>
      <c r="WWU6" s="545"/>
      <c r="WWV6" s="545"/>
      <c r="WWW6" s="545"/>
      <c r="WWX6" s="545"/>
      <c r="WWY6" s="545"/>
      <c r="WWZ6" s="545"/>
      <c r="WXA6" s="545"/>
      <c r="WXB6" s="545"/>
      <c r="WXC6" s="545"/>
      <c r="WXD6" s="545"/>
      <c r="WXE6" s="545"/>
      <c r="WXF6" s="545"/>
      <c r="WXG6" s="545"/>
      <c r="WXH6" s="545"/>
      <c r="WXI6" s="545"/>
      <c r="WXJ6" s="545"/>
      <c r="WXK6" s="545"/>
      <c r="WXL6" s="545"/>
      <c r="WXM6" s="545"/>
      <c r="WXN6" s="545"/>
      <c r="WXO6" s="545"/>
      <c r="WXP6" s="545"/>
      <c r="WXQ6" s="545"/>
      <c r="WXR6" s="545"/>
      <c r="WXS6" s="545"/>
      <c r="WXT6" s="545"/>
      <c r="WXU6" s="545"/>
      <c r="WXV6" s="545"/>
      <c r="WXW6" s="545"/>
      <c r="WXX6" s="545"/>
      <c r="WXY6" s="545"/>
      <c r="WXZ6" s="545"/>
      <c r="WYA6" s="545"/>
      <c r="WYB6" s="545"/>
      <c r="WYC6" s="545"/>
      <c r="WYD6" s="545"/>
      <c r="WYE6" s="545"/>
      <c r="WYF6" s="545"/>
      <c r="WYG6" s="545"/>
      <c r="WYH6" s="545"/>
      <c r="WYI6" s="545"/>
      <c r="WYJ6" s="545"/>
      <c r="WYK6" s="545"/>
      <c r="WYL6" s="545"/>
      <c r="WYM6" s="545"/>
      <c r="WYN6" s="545"/>
      <c r="WYO6" s="545"/>
      <c r="WYP6" s="545"/>
      <c r="WYQ6" s="545"/>
      <c r="WYR6" s="545"/>
      <c r="WYS6" s="545"/>
      <c r="WYT6" s="545"/>
      <c r="WYU6" s="545"/>
      <c r="WYV6" s="545"/>
      <c r="WYW6" s="545"/>
      <c r="WYX6" s="545"/>
      <c r="WYY6" s="545"/>
      <c r="WYZ6" s="545"/>
      <c r="WZA6" s="545"/>
      <c r="WZB6" s="545"/>
      <c r="WZC6" s="545"/>
      <c r="WZD6" s="545"/>
      <c r="WZE6" s="545"/>
      <c r="WZF6" s="545"/>
      <c r="WZG6" s="545"/>
      <c r="WZH6" s="545"/>
      <c r="WZI6" s="545"/>
      <c r="WZJ6" s="545"/>
      <c r="WZK6" s="545"/>
      <c r="WZL6" s="545"/>
      <c r="WZM6" s="545"/>
      <c r="WZN6" s="545"/>
      <c r="WZO6" s="545"/>
      <c r="WZP6" s="545"/>
      <c r="WZQ6" s="545"/>
      <c r="WZR6" s="545"/>
      <c r="WZS6" s="545"/>
      <c r="WZT6" s="545"/>
      <c r="WZU6" s="545"/>
      <c r="WZV6" s="545"/>
      <c r="WZW6" s="545"/>
      <c r="WZX6" s="545"/>
      <c r="WZY6" s="545"/>
      <c r="WZZ6" s="545"/>
      <c r="XAA6" s="545"/>
      <c r="XAB6" s="545"/>
      <c r="XAC6" s="545"/>
      <c r="XAD6" s="545"/>
      <c r="XAE6" s="545"/>
      <c r="XAF6" s="545"/>
      <c r="XAG6" s="545"/>
      <c r="XAH6" s="545"/>
      <c r="XAI6" s="545"/>
      <c r="XAJ6" s="545"/>
      <c r="XAK6" s="545"/>
      <c r="XAL6" s="545"/>
      <c r="XAM6" s="545"/>
      <c r="XAN6" s="545"/>
      <c r="XAO6" s="545"/>
      <c r="XAP6" s="545"/>
      <c r="XAQ6" s="545"/>
      <c r="XAR6" s="545"/>
      <c r="XAS6" s="545"/>
      <c r="XAT6" s="545"/>
      <c r="XAU6" s="545"/>
      <c r="XAV6" s="545"/>
      <c r="XAW6" s="545"/>
      <c r="XAX6" s="545"/>
      <c r="XAY6" s="545"/>
      <c r="XAZ6" s="545"/>
      <c r="XBA6" s="545"/>
      <c r="XBB6" s="545"/>
      <c r="XBC6" s="545"/>
      <c r="XBD6" s="545"/>
      <c r="XBE6" s="545"/>
      <c r="XBF6" s="545"/>
      <c r="XBG6" s="545"/>
      <c r="XBH6" s="545"/>
      <c r="XBI6" s="545"/>
      <c r="XBJ6" s="545"/>
      <c r="XBK6" s="545"/>
      <c r="XBL6" s="545"/>
      <c r="XBM6" s="545"/>
      <c r="XBN6" s="545"/>
      <c r="XBO6" s="545"/>
      <c r="XBP6" s="545"/>
      <c r="XBQ6" s="545"/>
      <c r="XBR6" s="545"/>
      <c r="XBS6" s="545"/>
      <c r="XBT6" s="545"/>
      <c r="XBU6" s="545"/>
      <c r="XBV6" s="545"/>
      <c r="XBW6" s="545"/>
      <c r="XBX6" s="545"/>
      <c r="XBY6" s="545"/>
      <c r="XBZ6" s="545"/>
      <c r="XCA6" s="545"/>
      <c r="XCB6" s="545"/>
      <c r="XCC6" s="545"/>
      <c r="XCD6" s="545"/>
      <c r="XCE6" s="545"/>
      <c r="XCF6" s="545"/>
      <c r="XCG6" s="545"/>
      <c r="XCH6" s="545"/>
      <c r="XCI6" s="545"/>
      <c r="XCJ6" s="545"/>
      <c r="XCK6" s="545"/>
      <c r="XCL6" s="545"/>
      <c r="XCM6" s="545"/>
      <c r="XCN6" s="545"/>
      <c r="XCO6" s="545"/>
      <c r="XCP6" s="545"/>
      <c r="XCQ6" s="545"/>
      <c r="XCR6" s="545"/>
      <c r="XCS6" s="545"/>
      <c r="XCT6" s="545"/>
      <c r="XCU6" s="545"/>
      <c r="XCV6" s="545"/>
      <c r="XCW6" s="545"/>
      <c r="XCX6" s="545"/>
      <c r="XCY6" s="545"/>
      <c r="XCZ6" s="545"/>
      <c r="XDA6" s="545"/>
      <c r="XDB6" s="545"/>
      <c r="XDC6" s="545"/>
      <c r="XDD6" s="545"/>
      <c r="XDE6" s="545"/>
      <c r="XDF6" s="545"/>
      <c r="XDG6" s="545"/>
      <c r="XDH6" s="545"/>
      <c r="XDI6" s="545"/>
      <c r="XDJ6" s="545"/>
      <c r="XDK6" s="545"/>
      <c r="XDL6" s="545"/>
      <c r="XDM6" s="545"/>
      <c r="XDN6" s="545"/>
      <c r="XDO6" s="545"/>
      <c r="XDP6" s="545"/>
      <c r="XDQ6" s="545"/>
      <c r="XDR6" s="545"/>
      <c r="XDS6" s="545"/>
      <c r="XDT6" s="545"/>
      <c r="XDU6" s="545"/>
      <c r="XDV6" s="545"/>
      <c r="XDW6" s="545"/>
      <c r="XDX6" s="545"/>
      <c r="XDY6" s="545"/>
      <c r="XDZ6" s="545"/>
      <c r="XEA6" s="545"/>
      <c r="XEB6" s="545"/>
      <c r="XEC6" s="545"/>
      <c r="XED6" s="545"/>
      <c r="XEE6" s="545"/>
      <c r="XEF6" s="545"/>
      <c r="XEG6" s="545"/>
      <c r="XEH6" s="545"/>
      <c r="XEJ6" s="545"/>
      <c r="XEK6" s="545"/>
      <c r="XEL6" s="545"/>
      <c r="XEM6" s="545"/>
      <c r="XEN6" s="545"/>
      <c r="XEO6" s="545"/>
      <c r="XEP6" s="545"/>
      <c r="XEQ6" s="545"/>
      <c r="XER6" s="545"/>
      <c r="XES6" s="545"/>
      <c r="XET6" s="545"/>
      <c r="XEU6" s="545"/>
      <c r="XEV6" s="545"/>
      <c r="XEW6" s="545"/>
      <c r="XEX6" s="545"/>
      <c r="XEY6" s="545"/>
      <c r="XEZ6" s="545"/>
      <c r="XFA6" s="545"/>
      <c r="XFB6" s="545"/>
      <c r="XFC6" s="545"/>
      <c r="XFD6" s="545"/>
    </row>
    <row r="7" s="512" customFormat="true" ht="28" customHeight="true" spans="1:8">
      <c r="A7" s="524" t="s">
        <v>12</v>
      </c>
      <c r="B7" s="525">
        <v>43057</v>
      </c>
      <c r="C7" s="525">
        <v>33244</v>
      </c>
      <c r="D7" s="526">
        <f t="shared" si="0"/>
        <v>-22.7907192790951</v>
      </c>
      <c r="E7" s="535" t="s">
        <v>13</v>
      </c>
      <c r="F7" s="536">
        <v>0</v>
      </c>
      <c r="G7" s="525"/>
      <c r="H7" s="537"/>
    </row>
    <row r="8" s="512" customFormat="true" ht="28" customHeight="true" spans="1:8">
      <c r="A8" s="524" t="s">
        <v>14</v>
      </c>
      <c r="B8" s="525"/>
      <c r="C8" s="525"/>
      <c r="D8" s="526"/>
      <c r="E8" s="535" t="s">
        <v>15</v>
      </c>
      <c r="F8" s="536">
        <v>761</v>
      </c>
      <c r="G8" s="525">
        <v>414</v>
      </c>
      <c r="H8" s="526">
        <f t="shared" si="1"/>
        <v>-45.5978975032852</v>
      </c>
    </row>
    <row r="9" s="512" customFormat="true" ht="28" customHeight="true" spans="1:11">
      <c r="A9" s="524" t="s">
        <v>16</v>
      </c>
      <c r="B9" s="525">
        <v>9590</v>
      </c>
      <c r="C9" s="525">
        <v>13150</v>
      </c>
      <c r="D9" s="526">
        <f t="shared" si="0"/>
        <v>37.1220020855057</v>
      </c>
      <c r="E9" s="535" t="s">
        <v>17</v>
      </c>
      <c r="F9" s="536">
        <v>68227</v>
      </c>
      <c r="G9" s="525">
        <v>74098</v>
      </c>
      <c r="H9" s="526">
        <f t="shared" si="1"/>
        <v>8.60509768859836</v>
      </c>
      <c r="K9" s="512">
        <f>J9/B9</f>
        <v>0</v>
      </c>
    </row>
    <row r="10" s="512" customFormat="true" ht="28" customHeight="true" spans="1:8">
      <c r="A10" s="524" t="s">
        <v>18</v>
      </c>
      <c r="B10" s="525">
        <v>0</v>
      </c>
      <c r="C10" s="525">
        <v>0</v>
      </c>
      <c r="D10" s="526"/>
      <c r="E10" s="535" t="s">
        <v>19</v>
      </c>
      <c r="F10" s="536">
        <v>404564</v>
      </c>
      <c r="G10" s="525">
        <v>419750</v>
      </c>
      <c r="H10" s="526">
        <f t="shared" si="1"/>
        <v>3.75367061824581</v>
      </c>
    </row>
    <row r="11" s="512" customFormat="true" ht="28" customHeight="true" spans="1:8">
      <c r="A11" s="524" t="s">
        <v>20</v>
      </c>
      <c r="B11" s="525">
        <v>3116</v>
      </c>
      <c r="C11" s="525">
        <v>3465</v>
      </c>
      <c r="D11" s="526">
        <f t="shared" ref="D11:D33" si="2">(C11/B11-1)*100</f>
        <v>11.2002567394095</v>
      </c>
      <c r="E11" s="535" t="s">
        <v>21</v>
      </c>
      <c r="F11" s="536">
        <v>11080</v>
      </c>
      <c r="G11" s="525">
        <v>9106</v>
      </c>
      <c r="H11" s="526">
        <f t="shared" si="1"/>
        <v>-17.8158844765343</v>
      </c>
    </row>
    <row r="12" s="512" customFormat="true" ht="28" customHeight="true" spans="1:8">
      <c r="A12" s="524" t="s">
        <v>22</v>
      </c>
      <c r="B12" s="525">
        <v>0</v>
      </c>
      <c r="C12" s="525">
        <v>0</v>
      </c>
      <c r="D12" s="526"/>
      <c r="E12" s="535" t="s">
        <v>23</v>
      </c>
      <c r="F12" s="536">
        <v>29917</v>
      </c>
      <c r="G12" s="525">
        <v>34122</v>
      </c>
      <c r="H12" s="526">
        <f t="shared" si="1"/>
        <v>14.055553698566</v>
      </c>
    </row>
    <row r="13" s="512" customFormat="true" ht="28" customHeight="true" spans="1:8">
      <c r="A13" s="524" t="s">
        <v>24</v>
      </c>
      <c r="B13" s="525">
        <v>8007</v>
      </c>
      <c r="C13" s="525">
        <v>8000</v>
      </c>
      <c r="D13" s="526">
        <f t="shared" si="2"/>
        <v>-0.0874235044336258</v>
      </c>
      <c r="E13" s="535" t="s">
        <v>25</v>
      </c>
      <c r="F13" s="536">
        <v>447224</v>
      </c>
      <c r="G13" s="525">
        <v>427803</v>
      </c>
      <c r="H13" s="526">
        <f t="shared" si="1"/>
        <v>-4.34256658855517</v>
      </c>
    </row>
    <row r="14" s="512" customFormat="true" ht="28" customHeight="true" spans="1:8">
      <c r="A14" s="524" t="s">
        <v>26</v>
      </c>
      <c r="B14" s="525">
        <v>5286</v>
      </c>
      <c r="C14" s="525">
        <v>5160</v>
      </c>
      <c r="D14" s="526">
        <f t="shared" si="2"/>
        <v>-2.38365493757094</v>
      </c>
      <c r="E14" s="535" t="s">
        <v>27</v>
      </c>
      <c r="F14" s="536">
        <v>236359</v>
      </c>
      <c r="G14" s="525">
        <v>226055</v>
      </c>
      <c r="H14" s="526">
        <f t="shared" si="1"/>
        <v>-4.3594701280679</v>
      </c>
    </row>
    <row r="15" s="512" customFormat="true" ht="28" customHeight="true" spans="1:8">
      <c r="A15" s="524" t="s">
        <v>28</v>
      </c>
      <c r="B15" s="525">
        <v>2868</v>
      </c>
      <c r="C15" s="525">
        <v>2000</v>
      </c>
      <c r="D15" s="526">
        <f t="shared" si="2"/>
        <v>-30.2649930264993</v>
      </c>
      <c r="E15" s="535" t="s">
        <v>29</v>
      </c>
      <c r="F15" s="536">
        <v>121991</v>
      </c>
      <c r="G15" s="525">
        <v>129218</v>
      </c>
      <c r="H15" s="526">
        <f t="shared" si="1"/>
        <v>5.92420752350584</v>
      </c>
    </row>
    <row r="16" s="512" customFormat="true" ht="28" customHeight="true" spans="1:8">
      <c r="A16" s="524" t="s">
        <v>30</v>
      </c>
      <c r="B16" s="525">
        <v>2070</v>
      </c>
      <c r="C16" s="525">
        <v>3075</v>
      </c>
      <c r="D16" s="526">
        <f t="shared" si="2"/>
        <v>48.5507246376812</v>
      </c>
      <c r="E16" s="535" t="s">
        <v>31</v>
      </c>
      <c r="F16" s="536">
        <v>178328</v>
      </c>
      <c r="G16" s="525">
        <v>126555</v>
      </c>
      <c r="H16" s="526">
        <f t="shared" si="1"/>
        <v>-29.0324570454443</v>
      </c>
    </row>
    <row r="17" s="512" customFormat="true" ht="28" customHeight="true" spans="1:8">
      <c r="A17" s="524" t="s">
        <v>32</v>
      </c>
      <c r="B17" s="525">
        <v>2279</v>
      </c>
      <c r="C17" s="525">
        <v>3050</v>
      </c>
      <c r="D17" s="526">
        <f t="shared" si="2"/>
        <v>33.8306274681878</v>
      </c>
      <c r="E17" s="535" t="s">
        <v>33</v>
      </c>
      <c r="F17" s="536">
        <v>683331</v>
      </c>
      <c r="G17" s="525">
        <v>496367</v>
      </c>
      <c r="H17" s="526">
        <f t="shared" si="1"/>
        <v>-27.3606787925617</v>
      </c>
    </row>
    <row r="18" s="512" customFormat="true" ht="28" customHeight="true" spans="1:8">
      <c r="A18" s="524" t="s">
        <v>34</v>
      </c>
      <c r="B18" s="525">
        <v>7867</v>
      </c>
      <c r="C18" s="525">
        <v>7260</v>
      </c>
      <c r="D18" s="526">
        <f t="shared" si="2"/>
        <v>-7.71577475530698</v>
      </c>
      <c r="E18" s="535" t="s">
        <v>35</v>
      </c>
      <c r="F18" s="536">
        <v>101281</v>
      </c>
      <c r="G18" s="525">
        <v>49689</v>
      </c>
      <c r="H18" s="526">
        <f t="shared" si="1"/>
        <v>-50.939465447616</v>
      </c>
    </row>
    <row r="19" s="512" customFormat="true" ht="28" customHeight="true" spans="1:8">
      <c r="A19" s="524" t="s">
        <v>36</v>
      </c>
      <c r="B19" s="525">
        <v>8441</v>
      </c>
      <c r="C19" s="525">
        <v>7794</v>
      </c>
      <c r="D19" s="526">
        <f t="shared" si="2"/>
        <v>-7.66496860561545</v>
      </c>
      <c r="E19" s="538" t="s">
        <v>37</v>
      </c>
      <c r="F19" s="536">
        <v>14633</v>
      </c>
      <c r="G19" s="525">
        <v>8133</v>
      </c>
      <c r="H19" s="526">
        <f t="shared" si="1"/>
        <v>-44.4201462447892</v>
      </c>
    </row>
    <row r="20" s="512" customFormat="true" ht="28" customHeight="true" spans="1:8">
      <c r="A20" s="524" t="s">
        <v>38</v>
      </c>
      <c r="B20" s="525">
        <v>14457</v>
      </c>
      <c r="C20" s="525">
        <v>14270</v>
      </c>
      <c r="D20" s="526">
        <f t="shared" si="2"/>
        <v>-1.29349104240161</v>
      </c>
      <c r="E20" s="538" t="s">
        <v>39</v>
      </c>
      <c r="F20" s="536">
        <v>17750</v>
      </c>
      <c r="G20" s="525">
        <v>11258</v>
      </c>
      <c r="H20" s="526">
        <f t="shared" si="1"/>
        <v>-36.5746478873239</v>
      </c>
    </row>
    <row r="21" s="512" customFormat="true" ht="28" customHeight="true" spans="1:8">
      <c r="A21" s="524" t="s">
        <v>40</v>
      </c>
      <c r="B21" s="525">
        <v>221</v>
      </c>
      <c r="C21" s="525">
        <v>160</v>
      </c>
      <c r="D21" s="526">
        <f t="shared" si="2"/>
        <v>-27.6018099547511</v>
      </c>
      <c r="E21" s="539" t="s">
        <v>41</v>
      </c>
      <c r="F21" s="536">
        <v>276</v>
      </c>
      <c r="G21" s="525">
        <v>51</v>
      </c>
      <c r="H21" s="526">
        <f t="shared" si="1"/>
        <v>-81.5217391304348</v>
      </c>
    </row>
    <row r="22" s="512" customFormat="true" ht="28" customHeight="true" spans="1:8">
      <c r="A22" s="524" t="s">
        <v>42</v>
      </c>
      <c r="B22" s="525">
        <v>167</v>
      </c>
      <c r="C22" s="525">
        <v>171</v>
      </c>
      <c r="D22" s="526">
        <f t="shared" si="2"/>
        <v>2.39520958083832</v>
      </c>
      <c r="E22" s="539" t="s">
        <v>43</v>
      </c>
      <c r="F22" s="536">
        <v>0</v>
      </c>
      <c r="G22" s="525"/>
      <c r="H22" s="526"/>
    </row>
    <row r="23" s="512" customFormat="true" ht="28" customHeight="true" spans="1:8">
      <c r="A23" s="524" t="s">
        <v>44</v>
      </c>
      <c r="B23" s="525">
        <v>2</v>
      </c>
      <c r="C23" s="525">
        <v>0</v>
      </c>
      <c r="D23" s="526">
        <f t="shared" si="2"/>
        <v>-100</v>
      </c>
      <c r="E23" s="538" t="s">
        <v>45</v>
      </c>
      <c r="F23" s="536">
        <v>118328</v>
      </c>
      <c r="G23" s="525">
        <v>118232</v>
      </c>
      <c r="H23" s="526">
        <f t="shared" si="1"/>
        <v>-0.0811304171455585</v>
      </c>
    </row>
    <row r="24" s="514" customFormat="true" ht="28" customHeight="true" spans="1:16384">
      <c r="A24" s="521" t="s">
        <v>46</v>
      </c>
      <c r="B24" s="527">
        <f>SUM(B25:B32)</f>
        <v>52245</v>
      </c>
      <c r="C24" s="527">
        <f>SUM(C25:C32)</f>
        <v>53528</v>
      </c>
      <c r="D24" s="523">
        <f t="shared" si="2"/>
        <v>2.45573739113791</v>
      </c>
      <c r="E24" s="538" t="s">
        <v>47</v>
      </c>
      <c r="F24" s="536">
        <v>111089</v>
      </c>
      <c r="G24" s="525">
        <v>94702</v>
      </c>
      <c r="H24" s="526">
        <f t="shared" si="1"/>
        <v>-14.7512354958637</v>
      </c>
      <c r="GU24" s="545"/>
      <c r="GV24" s="545"/>
      <c r="GW24" s="545"/>
      <c r="GX24" s="545"/>
      <c r="GY24" s="545"/>
      <c r="GZ24" s="545"/>
      <c r="HA24" s="545"/>
      <c r="HB24" s="545"/>
      <c r="HC24" s="545"/>
      <c r="HD24" s="545"/>
      <c r="HE24" s="545"/>
      <c r="HF24" s="545"/>
      <c r="HG24" s="545"/>
      <c r="HH24" s="545"/>
      <c r="HI24" s="545"/>
      <c r="HJ24" s="545"/>
      <c r="HK24" s="545"/>
      <c r="HL24" s="545"/>
      <c r="HM24" s="545"/>
      <c r="HN24" s="545"/>
      <c r="HO24" s="545"/>
      <c r="HP24" s="545"/>
      <c r="HQ24" s="545"/>
      <c r="HR24" s="545"/>
      <c r="HS24" s="545"/>
      <c r="HT24" s="545"/>
      <c r="HU24" s="545"/>
      <c r="HV24" s="545"/>
      <c r="HW24" s="545"/>
      <c r="HX24" s="545"/>
      <c r="HY24" s="545"/>
      <c r="HZ24" s="545"/>
      <c r="IA24" s="545"/>
      <c r="IB24" s="545"/>
      <c r="IC24" s="545"/>
      <c r="ID24" s="545"/>
      <c r="IE24" s="545"/>
      <c r="IF24" s="545"/>
      <c r="IG24" s="545"/>
      <c r="IH24" s="545"/>
      <c r="II24" s="545"/>
      <c r="IJ24" s="545"/>
      <c r="IK24" s="545"/>
      <c r="IL24" s="545"/>
      <c r="IM24" s="545"/>
      <c r="IN24" s="545"/>
      <c r="IO24" s="545"/>
      <c r="IP24" s="545"/>
      <c r="IQ24" s="545"/>
      <c r="IR24" s="545"/>
      <c r="IS24" s="545"/>
      <c r="IT24" s="545"/>
      <c r="IU24" s="545"/>
      <c r="IV24" s="545"/>
      <c r="IW24" s="545"/>
      <c r="IX24" s="545"/>
      <c r="IY24" s="545"/>
      <c r="IZ24" s="545"/>
      <c r="JA24" s="545"/>
      <c r="JB24" s="545"/>
      <c r="JC24" s="545"/>
      <c r="JD24" s="545"/>
      <c r="JE24" s="545"/>
      <c r="JF24" s="545"/>
      <c r="JG24" s="545"/>
      <c r="JH24" s="545"/>
      <c r="JI24" s="545"/>
      <c r="JJ24" s="545"/>
      <c r="JK24" s="545"/>
      <c r="JL24" s="545"/>
      <c r="JM24" s="545"/>
      <c r="JN24" s="545"/>
      <c r="JO24" s="545"/>
      <c r="JP24" s="545"/>
      <c r="JQ24" s="545"/>
      <c r="JR24" s="545"/>
      <c r="JS24" s="545"/>
      <c r="JT24" s="545"/>
      <c r="JU24" s="545"/>
      <c r="JV24" s="545"/>
      <c r="JW24" s="545"/>
      <c r="JX24" s="545"/>
      <c r="JY24" s="545"/>
      <c r="JZ24" s="545"/>
      <c r="KA24" s="545"/>
      <c r="KB24" s="545"/>
      <c r="KC24" s="545"/>
      <c r="KD24" s="545"/>
      <c r="KE24" s="545"/>
      <c r="KF24" s="545"/>
      <c r="KG24" s="545"/>
      <c r="KH24" s="545"/>
      <c r="KI24" s="545"/>
      <c r="KJ24" s="545"/>
      <c r="KK24" s="545"/>
      <c r="KL24" s="545"/>
      <c r="KM24" s="545"/>
      <c r="KN24" s="545"/>
      <c r="KO24" s="545"/>
      <c r="KP24" s="545"/>
      <c r="KQ24" s="545"/>
      <c r="KR24" s="545"/>
      <c r="KS24" s="545"/>
      <c r="KT24" s="545"/>
      <c r="KU24" s="545"/>
      <c r="KV24" s="545"/>
      <c r="KW24" s="545"/>
      <c r="KX24" s="545"/>
      <c r="KY24" s="545"/>
      <c r="KZ24" s="545"/>
      <c r="LA24" s="545"/>
      <c r="LB24" s="545"/>
      <c r="LC24" s="545"/>
      <c r="LD24" s="545"/>
      <c r="LE24" s="545"/>
      <c r="LF24" s="545"/>
      <c r="LG24" s="545"/>
      <c r="LH24" s="545"/>
      <c r="LI24" s="545"/>
      <c r="LJ24" s="545"/>
      <c r="LK24" s="545"/>
      <c r="LL24" s="545"/>
      <c r="LM24" s="545"/>
      <c r="LN24" s="545"/>
      <c r="LO24" s="545"/>
      <c r="LP24" s="545"/>
      <c r="LQ24" s="545"/>
      <c r="LR24" s="545"/>
      <c r="LS24" s="545"/>
      <c r="LT24" s="545"/>
      <c r="LU24" s="545"/>
      <c r="LV24" s="545"/>
      <c r="LW24" s="545"/>
      <c r="LX24" s="545"/>
      <c r="LY24" s="545"/>
      <c r="LZ24" s="545"/>
      <c r="MA24" s="545"/>
      <c r="MB24" s="545"/>
      <c r="MC24" s="545"/>
      <c r="MD24" s="545"/>
      <c r="ME24" s="545"/>
      <c r="MF24" s="545"/>
      <c r="MG24" s="545"/>
      <c r="MH24" s="545"/>
      <c r="MI24" s="545"/>
      <c r="MJ24" s="545"/>
      <c r="MK24" s="545"/>
      <c r="ML24" s="545"/>
      <c r="MM24" s="545"/>
      <c r="MN24" s="545"/>
      <c r="MO24" s="545"/>
      <c r="MP24" s="545"/>
      <c r="MQ24" s="545"/>
      <c r="MR24" s="545"/>
      <c r="MS24" s="545"/>
      <c r="MT24" s="545"/>
      <c r="MU24" s="545"/>
      <c r="MV24" s="545"/>
      <c r="MW24" s="545"/>
      <c r="MX24" s="545"/>
      <c r="MY24" s="545"/>
      <c r="MZ24" s="545"/>
      <c r="NA24" s="545"/>
      <c r="NB24" s="545"/>
      <c r="NC24" s="545"/>
      <c r="ND24" s="545"/>
      <c r="NE24" s="545"/>
      <c r="NF24" s="545"/>
      <c r="NG24" s="545"/>
      <c r="NH24" s="545"/>
      <c r="NI24" s="545"/>
      <c r="NJ24" s="545"/>
      <c r="NK24" s="545"/>
      <c r="NL24" s="545"/>
      <c r="NM24" s="545"/>
      <c r="NN24" s="545"/>
      <c r="NO24" s="545"/>
      <c r="NP24" s="545"/>
      <c r="NQ24" s="545"/>
      <c r="NR24" s="545"/>
      <c r="NS24" s="545"/>
      <c r="NT24" s="545"/>
      <c r="NU24" s="545"/>
      <c r="NV24" s="545"/>
      <c r="NW24" s="545"/>
      <c r="NX24" s="545"/>
      <c r="NY24" s="545"/>
      <c r="NZ24" s="545"/>
      <c r="OA24" s="545"/>
      <c r="OB24" s="545"/>
      <c r="OC24" s="545"/>
      <c r="OD24" s="545"/>
      <c r="OE24" s="545"/>
      <c r="OF24" s="545"/>
      <c r="OG24" s="545"/>
      <c r="OH24" s="545"/>
      <c r="OI24" s="545"/>
      <c r="OJ24" s="545"/>
      <c r="OK24" s="545"/>
      <c r="OL24" s="545"/>
      <c r="OM24" s="545"/>
      <c r="ON24" s="545"/>
      <c r="OO24" s="545"/>
      <c r="OP24" s="545"/>
      <c r="OQ24" s="545"/>
      <c r="OR24" s="545"/>
      <c r="OS24" s="545"/>
      <c r="OT24" s="545"/>
      <c r="OU24" s="545"/>
      <c r="OV24" s="545"/>
      <c r="OW24" s="545"/>
      <c r="OX24" s="545"/>
      <c r="OY24" s="545"/>
      <c r="OZ24" s="545"/>
      <c r="PA24" s="545"/>
      <c r="PB24" s="545"/>
      <c r="PC24" s="545"/>
      <c r="PD24" s="545"/>
      <c r="PE24" s="545"/>
      <c r="PF24" s="545"/>
      <c r="PG24" s="545"/>
      <c r="PH24" s="545"/>
      <c r="PI24" s="545"/>
      <c r="PJ24" s="545"/>
      <c r="PK24" s="545"/>
      <c r="PL24" s="545"/>
      <c r="PM24" s="545"/>
      <c r="PN24" s="545"/>
      <c r="PO24" s="545"/>
      <c r="PP24" s="545"/>
      <c r="PQ24" s="545"/>
      <c r="PR24" s="545"/>
      <c r="PS24" s="545"/>
      <c r="PT24" s="545"/>
      <c r="PU24" s="545"/>
      <c r="PV24" s="545"/>
      <c r="PW24" s="545"/>
      <c r="PX24" s="545"/>
      <c r="PY24" s="545"/>
      <c r="PZ24" s="545"/>
      <c r="QA24" s="545"/>
      <c r="QB24" s="545"/>
      <c r="QC24" s="545"/>
      <c r="QD24" s="545"/>
      <c r="QE24" s="545"/>
      <c r="QF24" s="545"/>
      <c r="QG24" s="545"/>
      <c r="QH24" s="545"/>
      <c r="QI24" s="545"/>
      <c r="QJ24" s="545"/>
      <c r="QK24" s="545"/>
      <c r="QL24" s="545"/>
      <c r="QM24" s="545"/>
      <c r="QN24" s="545"/>
      <c r="QO24" s="545"/>
      <c r="QP24" s="545"/>
      <c r="QQ24" s="545"/>
      <c r="QR24" s="545"/>
      <c r="QS24" s="545"/>
      <c r="QT24" s="545"/>
      <c r="QU24" s="545"/>
      <c r="QV24" s="545"/>
      <c r="QW24" s="545"/>
      <c r="QX24" s="545"/>
      <c r="QY24" s="545"/>
      <c r="QZ24" s="545"/>
      <c r="RA24" s="545"/>
      <c r="RB24" s="545"/>
      <c r="RC24" s="545"/>
      <c r="RD24" s="545"/>
      <c r="RE24" s="545"/>
      <c r="RF24" s="545"/>
      <c r="RG24" s="545"/>
      <c r="RH24" s="545"/>
      <c r="RI24" s="545"/>
      <c r="RJ24" s="545"/>
      <c r="RK24" s="545"/>
      <c r="RL24" s="545"/>
      <c r="RM24" s="545"/>
      <c r="RN24" s="545"/>
      <c r="RO24" s="545"/>
      <c r="RP24" s="545"/>
      <c r="RQ24" s="545"/>
      <c r="RR24" s="545"/>
      <c r="RS24" s="545"/>
      <c r="RT24" s="545"/>
      <c r="RU24" s="545"/>
      <c r="RV24" s="545"/>
      <c r="RW24" s="545"/>
      <c r="RX24" s="545"/>
      <c r="RY24" s="545"/>
      <c r="RZ24" s="545"/>
      <c r="SA24" s="545"/>
      <c r="SB24" s="545"/>
      <c r="SC24" s="545"/>
      <c r="SD24" s="545"/>
      <c r="SE24" s="545"/>
      <c r="SF24" s="545"/>
      <c r="SG24" s="545"/>
      <c r="SH24" s="545"/>
      <c r="SI24" s="545"/>
      <c r="SJ24" s="545"/>
      <c r="SK24" s="545"/>
      <c r="SL24" s="545"/>
      <c r="SM24" s="545"/>
      <c r="SN24" s="545"/>
      <c r="SO24" s="545"/>
      <c r="SP24" s="545"/>
      <c r="SQ24" s="545"/>
      <c r="SR24" s="545"/>
      <c r="SS24" s="545"/>
      <c r="ST24" s="545"/>
      <c r="SU24" s="545"/>
      <c r="SV24" s="545"/>
      <c r="SW24" s="545"/>
      <c r="SX24" s="545"/>
      <c r="SY24" s="545"/>
      <c r="SZ24" s="545"/>
      <c r="TA24" s="545"/>
      <c r="TB24" s="545"/>
      <c r="TC24" s="545"/>
      <c r="TD24" s="545"/>
      <c r="TE24" s="545"/>
      <c r="TF24" s="545"/>
      <c r="TG24" s="545"/>
      <c r="TH24" s="545"/>
      <c r="TI24" s="545"/>
      <c r="TJ24" s="545"/>
      <c r="TK24" s="545"/>
      <c r="TL24" s="545"/>
      <c r="TM24" s="545"/>
      <c r="TN24" s="545"/>
      <c r="TO24" s="545"/>
      <c r="TP24" s="545"/>
      <c r="TQ24" s="545"/>
      <c r="TR24" s="545"/>
      <c r="TS24" s="545"/>
      <c r="TT24" s="545"/>
      <c r="TU24" s="545"/>
      <c r="TV24" s="545"/>
      <c r="TW24" s="545"/>
      <c r="TX24" s="545"/>
      <c r="TY24" s="545"/>
      <c r="TZ24" s="545"/>
      <c r="UA24" s="545"/>
      <c r="UB24" s="545"/>
      <c r="UC24" s="545"/>
      <c r="UD24" s="545"/>
      <c r="UE24" s="545"/>
      <c r="UF24" s="545"/>
      <c r="UG24" s="545"/>
      <c r="UH24" s="545"/>
      <c r="UI24" s="545"/>
      <c r="UJ24" s="545"/>
      <c r="UK24" s="545"/>
      <c r="UL24" s="545"/>
      <c r="UM24" s="545"/>
      <c r="UN24" s="545"/>
      <c r="UO24" s="545"/>
      <c r="UP24" s="545"/>
      <c r="UQ24" s="545"/>
      <c r="UR24" s="545"/>
      <c r="US24" s="545"/>
      <c r="UT24" s="545"/>
      <c r="UU24" s="545"/>
      <c r="UV24" s="545"/>
      <c r="UW24" s="545"/>
      <c r="UX24" s="545"/>
      <c r="UY24" s="545"/>
      <c r="UZ24" s="545"/>
      <c r="VA24" s="545"/>
      <c r="VB24" s="545"/>
      <c r="VC24" s="545"/>
      <c r="VD24" s="545"/>
      <c r="VE24" s="545"/>
      <c r="VF24" s="545"/>
      <c r="VG24" s="545"/>
      <c r="VH24" s="545"/>
      <c r="VI24" s="545"/>
      <c r="VJ24" s="545"/>
      <c r="VK24" s="545"/>
      <c r="VL24" s="545"/>
      <c r="VM24" s="545"/>
      <c r="VN24" s="545"/>
      <c r="VO24" s="545"/>
      <c r="VP24" s="545"/>
      <c r="VQ24" s="545"/>
      <c r="VR24" s="545"/>
      <c r="VS24" s="545"/>
      <c r="VT24" s="545"/>
      <c r="VU24" s="545"/>
      <c r="VV24" s="545"/>
      <c r="VW24" s="545"/>
      <c r="VX24" s="545"/>
      <c r="VY24" s="545"/>
      <c r="VZ24" s="545"/>
      <c r="WA24" s="545"/>
      <c r="WB24" s="545"/>
      <c r="WC24" s="545"/>
      <c r="WD24" s="545"/>
      <c r="WE24" s="545"/>
      <c r="WF24" s="545"/>
      <c r="WG24" s="545"/>
      <c r="WH24" s="545"/>
      <c r="WI24" s="545"/>
      <c r="WJ24" s="545"/>
      <c r="WK24" s="545"/>
      <c r="WL24" s="545"/>
      <c r="WM24" s="545"/>
      <c r="WN24" s="545"/>
      <c r="WO24" s="545"/>
      <c r="WP24" s="545"/>
      <c r="WQ24" s="545"/>
      <c r="WR24" s="545"/>
      <c r="WS24" s="545"/>
      <c r="WT24" s="545"/>
      <c r="WU24" s="545"/>
      <c r="WV24" s="545"/>
      <c r="WW24" s="545"/>
      <c r="WX24" s="545"/>
      <c r="WY24" s="545"/>
      <c r="WZ24" s="545"/>
      <c r="XA24" s="545"/>
      <c r="XB24" s="545"/>
      <c r="XC24" s="545"/>
      <c r="XD24" s="545"/>
      <c r="XE24" s="545"/>
      <c r="XF24" s="545"/>
      <c r="XG24" s="545"/>
      <c r="XH24" s="545"/>
      <c r="XI24" s="545"/>
      <c r="XJ24" s="545"/>
      <c r="XK24" s="545"/>
      <c r="XL24" s="545"/>
      <c r="XM24" s="545"/>
      <c r="XN24" s="545"/>
      <c r="XO24" s="545"/>
      <c r="XP24" s="545"/>
      <c r="XQ24" s="545"/>
      <c r="XR24" s="545"/>
      <c r="XS24" s="545"/>
      <c r="XT24" s="545"/>
      <c r="XU24" s="545"/>
      <c r="XV24" s="545"/>
      <c r="XW24" s="545"/>
      <c r="XX24" s="545"/>
      <c r="XY24" s="545"/>
      <c r="XZ24" s="545"/>
      <c r="YA24" s="545"/>
      <c r="YB24" s="545"/>
      <c r="YC24" s="545"/>
      <c r="YD24" s="545"/>
      <c r="YE24" s="545"/>
      <c r="YF24" s="545"/>
      <c r="YG24" s="545"/>
      <c r="YH24" s="545"/>
      <c r="YI24" s="545"/>
      <c r="YJ24" s="545"/>
      <c r="YK24" s="545"/>
      <c r="YL24" s="545"/>
      <c r="YM24" s="545"/>
      <c r="YN24" s="545"/>
      <c r="YO24" s="545"/>
      <c r="YP24" s="545"/>
      <c r="YQ24" s="545"/>
      <c r="YR24" s="545"/>
      <c r="YS24" s="545"/>
      <c r="YT24" s="545"/>
      <c r="YU24" s="545"/>
      <c r="YV24" s="545"/>
      <c r="YW24" s="545"/>
      <c r="YX24" s="545"/>
      <c r="YY24" s="545"/>
      <c r="YZ24" s="545"/>
      <c r="ZA24" s="545"/>
      <c r="ZB24" s="545"/>
      <c r="ZC24" s="545"/>
      <c r="ZD24" s="545"/>
      <c r="ZE24" s="545"/>
      <c r="ZF24" s="545"/>
      <c r="ZG24" s="545"/>
      <c r="ZH24" s="545"/>
      <c r="ZI24" s="545"/>
      <c r="ZJ24" s="545"/>
      <c r="ZK24" s="545"/>
      <c r="ZL24" s="545"/>
      <c r="ZM24" s="545"/>
      <c r="ZN24" s="545"/>
      <c r="ZO24" s="545"/>
      <c r="ZP24" s="545"/>
      <c r="ZQ24" s="545"/>
      <c r="ZR24" s="545"/>
      <c r="ZS24" s="545"/>
      <c r="ZT24" s="545"/>
      <c r="ZU24" s="545"/>
      <c r="ZV24" s="545"/>
      <c r="ZW24" s="545"/>
      <c r="ZX24" s="545"/>
      <c r="ZY24" s="545"/>
      <c r="ZZ24" s="545"/>
      <c r="AAA24" s="545"/>
      <c r="AAB24" s="545"/>
      <c r="AAC24" s="545"/>
      <c r="AAD24" s="545"/>
      <c r="AAE24" s="545"/>
      <c r="AAF24" s="545"/>
      <c r="AAG24" s="545"/>
      <c r="AAH24" s="545"/>
      <c r="AAI24" s="545"/>
      <c r="AAJ24" s="545"/>
      <c r="AAK24" s="545"/>
      <c r="AAL24" s="545"/>
      <c r="AAM24" s="545"/>
      <c r="AAN24" s="545"/>
      <c r="AAO24" s="545"/>
      <c r="AAP24" s="545"/>
      <c r="AAQ24" s="545"/>
      <c r="AAR24" s="545"/>
      <c r="AAS24" s="545"/>
      <c r="AAT24" s="545"/>
      <c r="AAU24" s="545"/>
      <c r="AAV24" s="545"/>
      <c r="AAW24" s="545"/>
      <c r="AAX24" s="545"/>
      <c r="AAY24" s="545"/>
      <c r="AAZ24" s="545"/>
      <c r="ABA24" s="545"/>
      <c r="ABB24" s="545"/>
      <c r="ABC24" s="545"/>
      <c r="ABD24" s="545"/>
      <c r="ABE24" s="545"/>
      <c r="ABF24" s="545"/>
      <c r="ABG24" s="545"/>
      <c r="ABH24" s="545"/>
      <c r="ABI24" s="545"/>
      <c r="ABJ24" s="545"/>
      <c r="ABK24" s="545"/>
      <c r="ABL24" s="545"/>
      <c r="ABM24" s="545"/>
      <c r="ABN24" s="545"/>
      <c r="ABO24" s="545"/>
      <c r="ABP24" s="545"/>
      <c r="ABQ24" s="545"/>
      <c r="ABR24" s="545"/>
      <c r="ABS24" s="545"/>
      <c r="ABT24" s="545"/>
      <c r="ABU24" s="545"/>
      <c r="ABV24" s="545"/>
      <c r="ABW24" s="545"/>
      <c r="ABX24" s="545"/>
      <c r="ABY24" s="545"/>
      <c r="ABZ24" s="545"/>
      <c r="ACA24" s="545"/>
      <c r="ACB24" s="545"/>
      <c r="ACC24" s="545"/>
      <c r="ACD24" s="545"/>
      <c r="ACE24" s="545"/>
      <c r="ACF24" s="545"/>
      <c r="ACG24" s="545"/>
      <c r="ACH24" s="545"/>
      <c r="ACI24" s="545"/>
      <c r="ACJ24" s="545"/>
      <c r="ACK24" s="545"/>
      <c r="ACL24" s="545"/>
      <c r="ACM24" s="545"/>
      <c r="ACN24" s="545"/>
      <c r="ACO24" s="545"/>
      <c r="ACP24" s="545"/>
      <c r="ACQ24" s="545"/>
      <c r="ACR24" s="545"/>
      <c r="ACS24" s="545"/>
      <c r="ACT24" s="545"/>
      <c r="ACU24" s="545"/>
      <c r="ACV24" s="545"/>
      <c r="ACW24" s="545"/>
      <c r="ACX24" s="545"/>
      <c r="ACY24" s="545"/>
      <c r="ACZ24" s="545"/>
      <c r="ADA24" s="545"/>
      <c r="ADB24" s="545"/>
      <c r="ADC24" s="545"/>
      <c r="ADD24" s="545"/>
      <c r="ADE24" s="545"/>
      <c r="ADF24" s="545"/>
      <c r="ADG24" s="545"/>
      <c r="ADH24" s="545"/>
      <c r="ADI24" s="545"/>
      <c r="ADJ24" s="545"/>
      <c r="ADK24" s="545"/>
      <c r="ADL24" s="545"/>
      <c r="ADM24" s="545"/>
      <c r="ADN24" s="545"/>
      <c r="ADO24" s="545"/>
      <c r="ADP24" s="545"/>
      <c r="ADQ24" s="545"/>
      <c r="ADR24" s="545"/>
      <c r="ADS24" s="545"/>
      <c r="ADT24" s="545"/>
      <c r="ADU24" s="545"/>
      <c r="ADV24" s="545"/>
      <c r="ADW24" s="545"/>
      <c r="ADX24" s="545"/>
      <c r="ADY24" s="545"/>
      <c r="ADZ24" s="545"/>
      <c r="AEA24" s="545"/>
      <c r="AEB24" s="545"/>
      <c r="AEC24" s="545"/>
      <c r="AED24" s="545"/>
      <c r="AEE24" s="545"/>
      <c r="AEF24" s="545"/>
      <c r="AEG24" s="545"/>
      <c r="AEH24" s="545"/>
      <c r="AEI24" s="545"/>
      <c r="AEJ24" s="545"/>
      <c r="AEK24" s="545"/>
      <c r="AEL24" s="545"/>
      <c r="AEM24" s="545"/>
      <c r="AEN24" s="545"/>
      <c r="AEO24" s="545"/>
      <c r="AEP24" s="545"/>
      <c r="AEQ24" s="545"/>
      <c r="AER24" s="545"/>
      <c r="AES24" s="545"/>
      <c r="AET24" s="545"/>
      <c r="AEU24" s="545"/>
      <c r="AEV24" s="545"/>
      <c r="AEW24" s="545"/>
      <c r="AEX24" s="545"/>
      <c r="AEY24" s="545"/>
      <c r="AEZ24" s="545"/>
      <c r="AFA24" s="545"/>
      <c r="AFB24" s="545"/>
      <c r="AFC24" s="545"/>
      <c r="AFD24" s="545"/>
      <c r="AFE24" s="545"/>
      <c r="AFF24" s="545"/>
      <c r="AFG24" s="545"/>
      <c r="AFH24" s="545"/>
      <c r="AFI24" s="545"/>
      <c r="AFJ24" s="545"/>
      <c r="AFK24" s="545"/>
      <c r="AFL24" s="545"/>
      <c r="AFM24" s="545"/>
      <c r="AFN24" s="545"/>
      <c r="AFO24" s="545"/>
      <c r="AFP24" s="545"/>
      <c r="AFQ24" s="545"/>
      <c r="AFR24" s="545"/>
      <c r="AFS24" s="545"/>
      <c r="AFT24" s="545"/>
      <c r="AFU24" s="545"/>
      <c r="AFV24" s="545"/>
      <c r="AFW24" s="545"/>
      <c r="AFX24" s="545"/>
      <c r="AFY24" s="545"/>
      <c r="AFZ24" s="545"/>
      <c r="AGA24" s="545"/>
      <c r="AGB24" s="545"/>
      <c r="AGC24" s="545"/>
      <c r="AGD24" s="545"/>
      <c r="AGE24" s="545"/>
      <c r="AGF24" s="545"/>
      <c r="AGG24" s="545"/>
      <c r="AGH24" s="545"/>
      <c r="AGI24" s="545"/>
      <c r="AGJ24" s="545"/>
      <c r="AGK24" s="545"/>
      <c r="AGL24" s="545"/>
      <c r="AGM24" s="545"/>
      <c r="AGN24" s="545"/>
      <c r="AGO24" s="545"/>
      <c r="AGP24" s="545"/>
      <c r="AGQ24" s="545"/>
      <c r="AGR24" s="545"/>
      <c r="AGS24" s="545"/>
      <c r="AGT24" s="545"/>
      <c r="AGU24" s="545"/>
      <c r="AGV24" s="545"/>
      <c r="AGW24" s="545"/>
      <c r="AGX24" s="545"/>
      <c r="AGY24" s="545"/>
      <c r="AGZ24" s="545"/>
      <c r="AHA24" s="545"/>
      <c r="AHB24" s="545"/>
      <c r="AHC24" s="545"/>
      <c r="AHD24" s="545"/>
      <c r="AHE24" s="545"/>
      <c r="AHF24" s="545"/>
      <c r="AHG24" s="545"/>
      <c r="AHH24" s="545"/>
      <c r="AHI24" s="545"/>
      <c r="AHJ24" s="545"/>
      <c r="AHK24" s="545"/>
      <c r="AHL24" s="545"/>
      <c r="AHM24" s="545"/>
      <c r="AHN24" s="545"/>
      <c r="AHO24" s="545"/>
      <c r="AHP24" s="545"/>
      <c r="AHQ24" s="545"/>
      <c r="AHR24" s="545"/>
      <c r="AHS24" s="545"/>
      <c r="AHT24" s="545"/>
      <c r="AHU24" s="545"/>
      <c r="AHV24" s="545"/>
      <c r="AHW24" s="545"/>
      <c r="AHX24" s="545"/>
      <c r="AHY24" s="545"/>
      <c r="AHZ24" s="545"/>
      <c r="AIA24" s="545"/>
      <c r="AIB24" s="545"/>
      <c r="AIC24" s="545"/>
      <c r="AID24" s="545"/>
      <c r="AIE24" s="545"/>
      <c r="AIF24" s="545"/>
      <c r="AIG24" s="545"/>
      <c r="AIH24" s="545"/>
      <c r="AII24" s="545"/>
      <c r="AIJ24" s="545"/>
      <c r="AIK24" s="545"/>
      <c r="AIL24" s="545"/>
      <c r="AIM24" s="545"/>
      <c r="AIN24" s="545"/>
      <c r="AIO24" s="545"/>
      <c r="AIP24" s="545"/>
      <c r="AIQ24" s="545"/>
      <c r="AIR24" s="545"/>
      <c r="AIS24" s="545"/>
      <c r="AIT24" s="545"/>
      <c r="AIU24" s="545"/>
      <c r="AIV24" s="545"/>
      <c r="AIW24" s="545"/>
      <c r="AIX24" s="545"/>
      <c r="AIY24" s="545"/>
      <c r="AIZ24" s="545"/>
      <c r="AJA24" s="545"/>
      <c r="AJB24" s="545"/>
      <c r="AJC24" s="545"/>
      <c r="AJD24" s="545"/>
      <c r="AJE24" s="545"/>
      <c r="AJF24" s="545"/>
      <c r="AJG24" s="545"/>
      <c r="AJH24" s="545"/>
      <c r="AJI24" s="545"/>
      <c r="AJJ24" s="545"/>
      <c r="AJK24" s="545"/>
      <c r="AJL24" s="545"/>
      <c r="AJM24" s="545"/>
      <c r="AJN24" s="545"/>
      <c r="AJO24" s="545"/>
      <c r="AJP24" s="545"/>
      <c r="AJQ24" s="545"/>
      <c r="AJR24" s="545"/>
      <c r="AJS24" s="545"/>
      <c r="AJT24" s="545"/>
      <c r="AJU24" s="545"/>
      <c r="AJV24" s="545"/>
      <c r="AJW24" s="545"/>
      <c r="AJX24" s="545"/>
      <c r="AJY24" s="545"/>
      <c r="AJZ24" s="545"/>
      <c r="AKA24" s="545"/>
      <c r="AKB24" s="545"/>
      <c r="AKC24" s="545"/>
      <c r="AKD24" s="545"/>
      <c r="AKE24" s="545"/>
      <c r="AKF24" s="545"/>
      <c r="AKG24" s="545"/>
      <c r="AKH24" s="545"/>
      <c r="AKI24" s="545"/>
      <c r="AKJ24" s="545"/>
      <c r="AKK24" s="545"/>
      <c r="AKL24" s="545"/>
      <c r="AKM24" s="545"/>
      <c r="AKN24" s="545"/>
      <c r="AKO24" s="545"/>
      <c r="AKP24" s="545"/>
      <c r="AKQ24" s="545"/>
      <c r="AKR24" s="545"/>
      <c r="AKS24" s="545"/>
      <c r="AKT24" s="545"/>
      <c r="AKU24" s="545"/>
      <c r="AKV24" s="545"/>
      <c r="AKW24" s="545"/>
      <c r="AKX24" s="545"/>
      <c r="AKY24" s="545"/>
      <c r="AKZ24" s="545"/>
      <c r="ALA24" s="545"/>
      <c r="ALB24" s="545"/>
      <c r="ALC24" s="545"/>
      <c r="ALD24" s="545"/>
      <c r="ALE24" s="545"/>
      <c r="ALF24" s="545"/>
      <c r="ALG24" s="545"/>
      <c r="ALH24" s="545"/>
      <c r="ALI24" s="545"/>
      <c r="ALJ24" s="545"/>
      <c r="ALK24" s="545"/>
      <c r="ALL24" s="545"/>
      <c r="ALM24" s="545"/>
      <c r="ALN24" s="545"/>
      <c r="ALO24" s="545"/>
      <c r="ALP24" s="545"/>
      <c r="ALQ24" s="545"/>
      <c r="ALR24" s="545"/>
      <c r="ALS24" s="545"/>
      <c r="ALT24" s="545"/>
      <c r="ALU24" s="545"/>
      <c r="ALV24" s="545"/>
      <c r="ALW24" s="545"/>
      <c r="ALX24" s="545"/>
      <c r="ALY24" s="545"/>
      <c r="ALZ24" s="545"/>
      <c r="AMA24" s="545"/>
      <c r="AMB24" s="545"/>
      <c r="AMC24" s="545"/>
      <c r="AMD24" s="545"/>
      <c r="AME24" s="545"/>
      <c r="AMF24" s="545"/>
      <c r="AMG24" s="545"/>
      <c r="AMH24" s="545"/>
      <c r="AMI24" s="545"/>
      <c r="AMJ24" s="545"/>
      <c r="AMK24" s="545"/>
      <c r="AML24" s="545"/>
      <c r="AMM24" s="545"/>
      <c r="AMN24" s="545"/>
      <c r="AMO24" s="545"/>
      <c r="AMP24" s="545"/>
      <c r="AMQ24" s="545"/>
      <c r="AMR24" s="545"/>
      <c r="AMS24" s="545"/>
      <c r="AMT24" s="545"/>
      <c r="AMU24" s="545"/>
      <c r="AMV24" s="545"/>
      <c r="AMW24" s="545"/>
      <c r="AMX24" s="545"/>
      <c r="AMY24" s="545"/>
      <c r="AMZ24" s="545"/>
      <c r="ANA24" s="545"/>
      <c r="ANB24" s="545"/>
      <c r="ANC24" s="545"/>
      <c r="AND24" s="545"/>
      <c r="ANE24" s="545"/>
      <c r="ANF24" s="545"/>
      <c r="ANG24" s="545"/>
      <c r="ANH24" s="545"/>
      <c r="ANI24" s="545"/>
      <c r="ANJ24" s="545"/>
      <c r="ANK24" s="545"/>
      <c r="ANL24" s="545"/>
      <c r="ANM24" s="545"/>
      <c r="ANN24" s="545"/>
      <c r="ANO24" s="545"/>
      <c r="ANP24" s="545"/>
      <c r="ANQ24" s="545"/>
      <c r="ANR24" s="545"/>
      <c r="ANS24" s="545"/>
      <c r="ANT24" s="545"/>
      <c r="ANU24" s="545"/>
      <c r="ANV24" s="545"/>
      <c r="ANW24" s="545"/>
      <c r="ANX24" s="545"/>
      <c r="ANY24" s="545"/>
      <c r="ANZ24" s="545"/>
      <c r="AOA24" s="545"/>
      <c r="AOB24" s="545"/>
      <c r="AOC24" s="545"/>
      <c r="AOD24" s="545"/>
      <c r="AOE24" s="545"/>
      <c r="AOF24" s="545"/>
      <c r="AOG24" s="545"/>
      <c r="AOH24" s="545"/>
      <c r="AOI24" s="545"/>
      <c r="AOJ24" s="545"/>
      <c r="AOK24" s="545"/>
      <c r="AOL24" s="545"/>
      <c r="AOM24" s="545"/>
      <c r="AON24" s="545"/>
      <c r="AOO24" s="545"/>
      <c r="AOP24" s="545"/>
      <c r="AOQ24" s="545"/>
      <c r="AOR24" s="545"/>
      <c r="AOS24" s="545"/>
      <c r="AOT24" s="545"/>
      <c r="AOU24" s="545"/>
      <c r="AOV24" s="545"/>
      <c r="AOW24" s="545"/>
      <c r="AOX24" s="545"/>
      <c r="AOY24" s="545"/>
      <c r="AOZ24" s="545"/>
      <c r="APA24" s="545"/>
      <c r="APB24" s="545"/>
      <c r="APC24" s="545"/>
      <c r="APD24" s="545"/>
      <c r="APE24" s="545"/>
      <c r="APF24" s="545"/>
      <c r="APG24" s="545"/>
      <c r="APH24" s="545"/>
      <c r="API24" s="545"/>
      <c r="APJ24" s="545"/>
      <c r="APK24" s="545"/>
      <c r="APL24" s="545"/>
      <c r="APM24" s="545"/>
      <c r="APN24" s="545"/>
      <c r="APO24" s="545"/>
      <c r="APP24" s="545"/>
      <c r="APQ24" s="545"/>
      <c r="APR24" s="545"/>
      <c r="APS24" s="545"/>
      <c r="APT24" s="545"/>
      <c r="APU24" s="545"/>
      <c r="APV24" s="545"/>
      <c r="APW24" s="545"/>
      <c r="APX24" s="545"/>
      <c r="APY24" s="545"/>
      <c r="APZ24" s="545"/>
      <c r="AQA24" s="545"/>
      <c r="AQB24" s="545"/>
      <c r="AQC24" s="545"/>
      <c r="AQD24" s="545"/>
      <c r="AQE24" s="545"/>
      <c r="AQF24" s="545"/>
      <c r="AQG24" s="545"/>
      <c r="AQH24" s="545"/>
      <c r="AQI24" s="545"/>
      <c r="AQJ24" s="545"/>
      <c r="AQK24" s="545"/>
      <c r="AQL24" s="545"/>
      <c r="AQM24" s="545"/>
      <c r="AQN24" s="545"/>
      <c r="AQO24" s="545"/>
      <c r="AQP24" s="545"/>
      <c r="AQQ24" s="545"/>
      <c r="AQR24" s="545"/>
      <c r="AQS24" s="545"/>
      <c r="AQT24" s="545"/>
      <c r="AQU24" s="545"/>
      <c r="AQV24" s="545"/>
      <c r="AQW24" s="545"/>
      <c r="AQX24" s="545"/>
      <c r="AQY24" s="545"/>
      <c r="AQZ24" s="545"/>
      <c r="ARA24" s="545"/>
      <c r="ARB24" s="545"/>
      <c r="ARC24" s="545"/>
      <c r="ARD24" s="545"/>
      <c r="ARE24" s="545"/>
      <c r="ARF24" s="545"/>
      <c r="ARG24" s="545"/>
      <c r="ARH24" s="545"/>
      <c r="ARI24" s="545"/>
      <c r="ARJ24" s="545"/>
      <c r="ARK24" s="545"/>
      <c r="ARL24" s="545"/>
      <c r="ARM24" s="545"/>
      <c r="ARN24" s="545"/>
      <c r="ARO24" s="545"/>
      <c r="ARP24" s="545"/>
      <c r="ARQ24" s="545"/>
      <c r="ARR24" s="545"/>
      <c r="ARS24" s="545"/>
      <c r="ART24" s="545"/>
      <c r="ARU24" s="545"/>
      <c r="ARV24" s="545"/>
      <c r="ARW24" s="545"/>
      <c r="ARX24" s="545"/>
      <c r="ARY24" s="545"/>
      <c r="ARZ24" s="545"/>
      <c r="ASA24" s="545"/>
      <c r="ASB24" s="545"/>
      <c r="ASC24" s="545"/>
      <c r="ASD24" s="545"/>
      <c r="ASE24" s="545"/>
      <c r="ASF24" s="545"/>
      <c r="ASG24" s="545"/>
      <c r="ASH24" s="545"/>
      <c r="ASI24" s="545"/>
      <c r="ASJ24" s="545"/>
      <c r="ASK24" s="545"/>
      <c r="ASL24" s="545"/>
      <c r="ASM24" s="545"/>
      <c r="ASN24" s="545"/>
      <c r="ASO24" s="545"/>
      <c r="ASP24" s="545"/>
      <c r="ASQ24" s="545"/>
      <c r="ASR24" s="545"/>
      <c r="ASS24" s="545"/>
      <c r="AST24" s="545"/>
      <c r="ASU24" s="545"/>
      <c r="ASV24" s="545"/>
      <c r="ASW24" s="545"/>
      <c r="ASX24" s="545"/>
      <c r="ASY24" s="545"/>
      <c r="ASZ24" s="545"/>
      <c r="ATA24" s="545"/>
      <c r="ATB24" s="545"/>
      <c r="ATC24" s="545"/>
      <c r="ATD24" s="545"/>
      <c r="ATE24" s="545"/>
      <c r="ATF24" s="545"/>
      <c r="ATG24" s="545"/>
      <c r="ATH24" s="545"/>
      <c r="ATI24" s="545"/>
      <c r="ATJ24" s="545"/>
      <c r="ATK24" s="545"/>
      <c r="ATL24" s="545"/>
      <c r="ATM24" s="545"/>
      <c r="ATN24" s="545"/>
      <c r="ATO24" s="545"/>
      <c r="ATP24" s="545"/>
      <c r="ATQ24" s="545"/>
      <c r="ATR24" s="545"/>
      <c r="ATS24" s="545"/>
      <c r="ATT24" s="545"/>
      <c r="ATU24" s="545"/>
      <c r="ATV24" s="545"/>
      <c r="ATW24" s="545"/>
      <c r="ATX24" s="545"/>
      <c r="ATY24" s="545"/>
      <c r="ATZ24" s="545"/>
      <c r="AUA24" s="545"/>
      <c r="AUB24" s="545"/>
      <c r="AUC24" s="545"/>
      <c r="AUD24" s="545"/>
      <c r="AUE24" s="545"/>
      <c r="AUF24" s="545"/>
      <c r="AUG24" s="545"/>
      <c r="AUH24" s="545"/>
      <c r="AUI24" s="545"/>
      <c r="AUJ24" s="545"/>
      <c r="AUK24" s="545"/>
      <c r="AUL24" s="545"/>
      <c r="AUM24" s="545"/>
      <c r="AUN24" s="545"/>
      <c r="AUO24" s="545"/>
      <c r="AUP24" s="545"/>
      <c r="AUQ24" s="545"/>
      <c r="AUR24" s="545"/>
      <c r="AUS24" s="545"/>
      <c r="AUT24" s="545"/>
      <c r="AUU24" s="545"/>
      <c r="AUV24" s="545"/>
      <c r="AUW24" s="545"/>
      <c r="AUX24" s="545"/>
      <c r="AUY24" s="545"/>
      <c r="AUZ24" s="545"/>
      <c r="AVA24" s="545"/>
      <c r="AVB24" s="545"/>
      <c r="AVC24" s="545"/>
      <c r="AVD24" s="545"/>
      <c r="AVE24" s="545"/>
      <c r="AVF24" s="545"/>
      <c r="AVG24" s="545"/>
      <c r="AVH24" s="545"/>
      <c r="AVI24" s="545"/>
      <c r="AVJ24" s="545"/>
      <c r="AVK24" s="545"/>
      <c r="AVL24" s="545"/>
      <c r="AVM24" s="545"/>
      <c r="AVN24" s="545"/>
      <c r="AVO24" s="545"/>
      <c r="AVP24" s="545"/>
      <c r="AVQ24" s="545"/>
      <c r="AVR24" s="545"/>
      <c r="AVS24" s="545"/>
      <c r="AVT24" s="545"/>
      <c r="AVU24" s="545"/>
      <c r="AVV24" s="545"/>
      <c r="AVW24" s="545"/>
      <c r="AVX24" s="545"/>
      <c r="AVY24" s="545"/>
      <c r="AVZ24" s="545"/>
      <c r="AWA24" s="545"/>
      <c r="AWB24" s="545"/>
      <c r="AWC24" s="545"/>
      <c r="AWD24" s="545"/>
      <c r="AWE24" s="545"/>
      <c r="AWF24" s="545"/>
      <c r="AWG24" s="545"/>
      <c r="AWH24" s="545"/>
      <c r="AWI24" s="545"/>
      <c r="AWJ24" s="545"/>
      <c r="AWK24" s="545"/>
      <c r="AWL24" s="545"/>
      <c r="AWM24" s="545"/>
      <c r="AWN24" s="545"/>
      <c r="AWO24" s="545"/>
      <c r="AWP24" s="545"/>
      <c r="AWQ24" s="545"/>
      <c r="AWR24" s="545"/>
      <c r="AWS24" s="545"/>
      <c r="AWT24" s="545"/>
      <c r="AWU24" s="545"/>
      <c r="AWV24" s="545"/>
      <c r="AWW24" s="545"/>
      <c r="AWX24" s="545"/>
      <c r="AWY24" s="545"/>
      <c r="AWZ24" s="545"/>
      <c r="AXA24" s="545"/>
      <c r="AXB24" s="545"/>
      <c r="AXC24" s="545"/>
      <c r="AXD24" s="545"/>
      <c r="AXE24" s="545"/>
      <c r="AXF24" s="545"/>
      <c r="AXG24" s="545"/>
      <c r="AXH24" s="545"/>
      <c r="AXI24" s="545"/>
      <c r="AXJ24" s="545"/>
      <c r="AXK24" s="545"/>
      <c r="AXL24" s="545"/>
      <c r="AXM24" s="545"/>
      <c r="AXN24" s="545"/>
      <c r="AXO24" s="545"/>
      <c r="AXP24" s="545"/>
      <c r="AXQ24" s="545"/>
      <c r="AXR24" s="545"/>
      <c r="AXS24" s="545"/>
      <c r="AXT24" s="545"/>
      <c r="AXU24" s="545"/>
      <c r="AXV24" s="545"/>
      <c r="AXW24" s="545"/>
      <c r="AXX24" s="545"/>
      <c r="AXY24" s="545"/>
      <c r="AXZ24" s="545"/>
      <c r="AYA24" s="545"/>
      <c r="AYB24" s="545"/>
      <c r="AYC24" s="545"/>
      <c r="AYD24" s="545"/>
      <c r="AYE24" s="545"/>
      <c r="AYF24" s="545"/>
      <c r="AYG24" s="545"/>
      <c r="AYH24" s="545"/>
      <c r="AYI24" s="545"/>
      <c r="AYJ24" s="545"/>
      <c r="AYK24" s="545"/>
      <c r="AYL24" s="545"/>
      <c r="AYM24" s="545"/>
      <c r="AYN24" s="545"/>
      <c r="AYO24" s="545"/>
      <c r="AYP24" s="545"/>
      <c r="AYQ24" s="545"/>
      <c r="AYR24" s="545"/>
      <c r="AYS24" s="545"/>
      <c r="AYT24" s="545"/>
      <c r="AYU24" s="545"/>
      <c r="AYV24" s="545"/>
      <c r="AYW24" s="545"/>
      <c r="AYX24" s="545"/>
      <c r="AYY24" s="545"/>
      <c r="AYZ24" s="545"/>
      <c r="AZA24" s="545"/>
      <c r="AZB24" s="545"/>
      <c r="AZC24" s="545"/>
      <c r="AZD24" s="545"/>
      <c r="AZE24" s="545"/>
      <c r="AZF24" s="545"/>
      <c r="AZG24" s="545"/>
      <c r="AZH24" s="545"/>
      <c r="AZI24" s="545"/>
      <c r="AZJ24" s="545"/>
      <c r="AZK24" s="545"/>
      <c r="AZL24" s="545"/>
      <c r="AZM24" s="545"/>
      <c r="AZN24" s="545"/>
      <c r="AZO24" s="545"/>
      <c r="AZP24" s="545"/>
      <c r="AZQ24" s="545"/>
      <c r="AZR24" s="545"/>
      <c r="AZS24" s="545"/>
      <c r="AZT24" s="545"/>
      <c r="AZU24" s="545"/>
      <c r="AZV24" s="545"/>
      <c r="AZW24" s="545"/>
      <c r="AZX24" s="545"/>
      <c r="AZY24" s="545"/>
      <c r="AZZ24" s="545"/>
      <c r="BAA24" s="545"/>
      <c r="BAB24" s="545"/>
      <c r="BAC24" s="545"/>
      <c r="BAD24" s="545"/>
      <c r="BAE24" s="545"/>
      <c r="BAF24" s="545"/>
      <c r="BAG24" s="545"/>
      <c r="BAH24" s="545"/>
      <c r="BAI24" s="545"/>
      <c r="BAJ24" s="545"/>
      <c r="BAK24" s="545"/>
      <c r="BAL24" s="545"/>
      <c r="BAM24" s="545"/>
      <c r="BAN24" s="545"/>
      <c r="BAO24" s="545"/>
      <c r="BAP24" s="545"/>
      <c r="BAQ24" s="545"/>
      <c r="BAR24" s="545"/>
      <c r="BAS24" s="545"/>
      <c r="BAT24" s="545"/>
      <c r="BAU24" s="545"/>
      <c r="BAV24" s="545"/>
      <c r="BAW24" s="545"/>
      <c r="BAX24" s="545"/>
      <c r="BAY24" s="545"/>
      <c r="BAZ24" s="545"/>
      <c r="BBA24" s="545"/>
      <c r="BBB24" s="545"/>
      <c r="BBC24" s="545"/>
      <c r="BBD24" s="545"/>
      <c r="BBE24" s="545"/>
      <c r="BBF24" s="545"/>
      <c r="BBG24" s="545"/>
      <c r="BBH24" s="545"/>
      <c r="BBI24" s="545"/>
      <c r="BBJ24" s="545"/>
      <c r="BBK24" s="545"/>
      <c r="BBL24" s="545"/>
      <c r="BBM24" s="545"/>
      <c r="BBN24" s="545"/>
      <c r="BBO24" s="545"/>
      <c r="BBP24" s="545"/>
      <c r="BBQ24" s="545"/>
      <c r="BBR24" s="545"/>
      <c r="BBS24" s="545"/>
      <c r="BBT24" s="545"/>
      <c r="BBU24" s="545"/>
      <c r="BBV24" s="545"/>
      <c r="BBW24" s="545"/>
      <c r="BBX24" s="545"/>
      <c r="BBY24" s="545"/>
      <c r="BBZ24" s="545"/>
      <c r="BCA24" s="545"/>
      <c r="BCB24" s="545"/>
      <c r="BCC24" s="545"/>
      <c r="BCD24" s="545"/>
      <c r="BCE24" s="545"/>
      <c r="BCF24" s="545"/>
      <c r="BCG24" s="545"/>
      <c r="BCH24" s="545"/>
      <c r="BCI24" s="545"/>
      <c r="BCJ24" s="545"/>
      <c r="BCK24" s="545"/>
      <c r="BCL24" s="545"/>
      <c r="BCM24" s="545"/>
      <c r="BCN24" s="545"/>
      <c r="BCO24" s="545"/>
      <c r="BCP24" s="545"/>
      <c r="BCQ24" s="545"/>
      <c r="BCR24" s="545"/>
      <c r="BCS24" s="545"/>
      <c r="BCT24" s="545"/>
      <c r="BCU24" s="545"/>
      <c r="BCV24" s="545"/>
      <c r="BCW24" s="545"/>
      <c r="BCX24" s="545"/>
      <c r="BCY24" s="545"/>
      <c r="BCZ24" s="545"/>
      <c r="BDA24" s="545"/>
      <c r="BDB24" s="545"/>
      <c r="BDC24" s="545"/>
      <c r="BDD24" s="545"/>
      <c r="BDE24" s="545"/>
      <c r="BDF24" s="545"/>
      <c r="BDG24" s="545"/>
      <c r="BDH24" s="545"/>
      <c r="BDI24" s="545"/>
      <c r="BDJ24" s="545"/>
      <c r="BDK24" s="545"/>
      <c r="BDL24" s="545"/>
      <c r="BDM24" s="545"/>
      <c r="BDN24" s="545"/>
      <c r="BDO24" s="545"/>
      <c r="BDP24" s="545"/>
      <c r="BDQ24" s="545"/>
      <c r="BDR24" s="545"/>
      <c r="BDS24" s="545"/>
      <c r="BDT24" s="545"/>
      <c r="BDU24" s="545"/>
      <c r="BDV24" s="545"/>
      <c r="BDW24" s="545"/>
      <c r="BDX24" s="545"/>
      <c r="BDY24" s="545"/>
      <c r="BDZ24" s="545"/>
      <c r="BEA24" s="545"/>
      <c r="BEB24" s="545"/>
      <c r="BEC24" s="545"/>
      <c r="BED24" s="545"/>
      <c r="BEE24" s="545"/>
      <c r="BEF24" s="545"/>
      <c r="BEG24" s="545"/>
      <c r="BEH24" s="545"/>
      <c r="BEI24" s="545"/>
      <c r="BEJ24" s="545"/>
      <c r="BEK24" s="545"/>
      <c r="BEL24" s="545"/>
      <c r="BEM24" s="545"/>
      <c r="BEN24" s="545"/>
      <c r="BEO24" s="545"/>
      <c r="BEP24" s="545"/>
      <c r="BEQ24" s="545"/>
      <c r="BER24" s="545"/>
      <c r="BES24" s="545"/>
      <c r="BET24" s="545"/>
      <c r="BEU24" s="545"/>
      <c r="BEV24" s="545"/>
      <c r="BEW24" s="545"/>
      <c r="BEX24" s="545"/>
      <c r="BEY24" s="545"/>
      <c r="BEZ24" s="545"/>
      <c r="BFA24" s="545"/>
      <c r="BFB24" s="545"/>
      <c r="BFC24" s="545"/>
      <c r="BFD24" s="545"/>
      <c r="BFE24" s="545"/>
      <c r="BFF24" s="545"/>
      <c r="BFG24" s="545"/>
      <c r="BFH24" s="545"/>
      <c r="BFI24" s="545"/>
      <c r="BFJ24" s="545"/>
      <c r="BFK24" s="545"/>
      <c r="BFL24" s="545"/>
      <c r="BFM24" s="545"/>
      <c r="BFN24" s="545"/>
      <c r="BFO24" s="545"/>
      <c r="BFP24" s="545"/>
      <c r="BFQ24" s="545"/>
      <c r="BFR24" s="545"/>
      <c r="BFS24" s="545"/>
      <c r="BFT24" s="545"/>
      <c r="BFU24" s="545"/>
      <c r="BFV24" s="545"/>
      <c r="BFW24" s="545"/>
      <c r="BFX24" s="545"/>
      <c r="BFY24" s="545"/>
      <c r="BFZ24" s="545"/>
      <c r="BGA24" s="545"/>
      <c r="BGB24" s="545"/>
      <c r="BGC24" s="545"/>
      <c r="BGD24" s="545"/>
      <c r="BGE24" s="545"/>
      <c r="BGF24" s="545"/>
      <c r="BGG24" s="545"/>
      <c r="BGH24" s="545"/>
      <c r="BGI24" s="545"/>
      <c r="BGJ24" s="545"/>
      <c r="BGK24" s="545"/>
      <c r="BGL24" s="545"/>
      <c r="BGM24" s="545"/>
      <c r="BGN24" s="545"/>
      <c r="BGO24" s="545"/>
      <c r="BGP24" s="545"/>
      <c r="BGQ24" s="545"/>
      <c r="BGR24" s="545"/>
      <c r="BGS24" s="545"/>
      <c r="BGT24" s="545"/>
      <c r="BGU24" s="545"/>
      <c r="BGV24" s="545"/>
      <c r="BGW24" s="545"/>
      <c r="BGX24" s="545"/>
      <c r="BGY24" s="545"/>
      <c r="BGZ24" s="545"/>
      <c r="BHA24" s="545"/>
      <c r="BHB24" s="545"/>
      <c r="BHC24" s="545"/>
      <c r="BHD24" s="545"/>
      <c r="BHE24" s="545"/>
      <c r="BHF24" s="545"/>
      <c r="BHG24" s="545"/>
      <c r="BHH24" s="545"/>
      <c r="BHI24" s="545"/>
      <c r="BHJ24" s="545"/>
      <c r="BHK24" s="545"/>
      <c r="BHL24" s="545"/>
      <c r="BHM24" s="545"/>
      <c r="BHN24" s="545"/>
      <c r="BHO24" s="545"/>
      <c r="BHP24" s="545"/>
      <c r="BHQ24" s="545"/>
      <c r="BHR24" s="545"/>
      <c r="BHS24" s="545"/>
      <c r="BHT24" s="545"/>
      <c r="BHU24" s="545"/>
      <c r="BHV24" s="545"/>
      <c r="BHW24" s="545"/>
      <c r="BHX24" s="545"/>
      <c r="BHY24" s="545"/>
      <c r="BHZ24" s="545"/>
      <c r="BIA24" s="545"/>
      <c r="BIB24" s="545"/>
      <c r="BIC24" s="545"/>
      <c r="BID24" s="545"/>
      <c r="BIE24" s="545"/>
      <c r="BIF24" s="545"/>
      <c r="BIG24" s="545"/>
      <c r="BIH24" s="545"/>
      <c r="BII24" s="545"/>
      <c r="BIJ24" s="545"/>
      <c r="BIK24" s="545"/>
      <c r="BIL24" s="545"/>
      <c r="BIM24" s="545"/>
      <c r="BIN24" s="545"/>
      <c r="BIO24" s="545"/>
      <c r="BIP24" s="545"/>
      <c r="BIQ24" s="545"/>
      <c r="BIR24" s="545"/>
      <c r="BIS24" s="545"/>
      <c r="BIT24" s="545"/>
      <c r="BIU24" s="545"/>
      <c r="BIV24" s="545"/>
      <c r="BIW24" s="545"/>
      <c r="BIX24" s="545"/>
      <c r="BIY24" s="545"/>
      <c r="BIZ24" s="545"/>
      <c r="BJA24" s="545"/>
      <c r="BJB24" s="545"/>
      <c r="BJC24" s="545"/>
      <c r="BJD24" s="545"/>
      <c r="BJE24" s="545"/>
      <c r="BJF24" s="545"/>
      <c r="BJG24" s="545"/>
      <c r="BJH24" s="545"/>
      <c r="BJI24" s="545"/>
      <c r="BJJ24" s="545"/>
      <c r="BJK24" s="545"/>
      <c r="BJL24" s="545"/>
      <c r="BJM24" s="545"/>
      <c r="BJN24" s="545"/>
      <c r="BJO24" s="545"/>
      <c r="BJP24" s="545"/>
      <c r="BJQ24" s="545"/>
      <c r="BJR24" s="545"/>
      <c r="BJS24" s="545"/>
      <c r="BJT24" s="545"/>
      <c r="BJU24" s="545"/>
      <c r="BJV24" s="545"/>
      <c r="BJW24" s="545"/>
      <c r="BJX24" s="545"/>
      <c r="BJY24" s="545"/>
      <c r="BJZ24" s="545"/>
      <c r="BKA24" s="545"/>
      <c r="BKB24" s="545"/>
      <c r="BKC24" s="545"/>
      <c r="BKD24" s="545"/>
      <c r="BKE24" s="545"/>
      <c r="BKF24" s="545"/>
      <c r="BKG24" s="545"/>
      <c r="BKH24" s="545"/>
      <c r="BKI24" s="545"/>
      <c r="BKJ24" s="545"/>
      <c r="BKK24" s="545"/>
      <c r="BKL24" s="545"/>
      <c r="BKM24" s="545"/>
      <c r="BKN24" s="545"/>
      <c r="BKO24" s="545"/>
      <c r="BKP24" s="545"/>
      <c r="BKQ24" s="545"/>
      <c r="BKR24" s="545"/>
      <c r="BKS24" s="545"/>
      <c r="BKT24" s="545"/>
      <c r="BKU24" s="545"/>
      <c r="BKV24" s="545"/>
      <c r="BKW24" s="545"/>
      <c r="BKX24" s="545"/>
      <c r="BKY24" s="545"/>
      <c r="BKZ24" s="545"/>
      <c r="BLA24" s="545"/>
      <c r="BLB24" s="545"/>
      <c r="BLC24" s="545"/>
      <c r="BLD24" s="545"/>
      <c r="BLE24" s="545"/>
      <c r="BLF24" s="545"/>
      <c r="BLG24" s="545"/>
      <c r="BLH24" s="545"/>
      <c r="BLI24" s="545"/>
      <c r="BLJ24" s="545"/>
      <c r="BLK24" s="545"/>
      <c r="BLL24" s="545"/>
      <c r="BLM24" s="545"/>
      <c r="BLN24" s="545"/>
      <c r="BLO24" s="545"/>
      <c r="BLP24" s="545"/>
      <c r="BLQ24" s="545"/>
      <c r="BLR24" s="545"/>
      <c r="BLS24" s="545"/>
      <c r="BLT24" s="545"/>
      <c r="BLU24" s="545"/>
      <c r="BLV24" s="545"/>
      <c r="BLW24" s="545"/>
      <c r="BLX24" s="545"/>
      <c r="BLY24" s="545"/>
      <c r="BLZ24" s="545"/>
      <c r="BMA24" s="545"/>
      <c r="BMB24" s="545"/>
      <c r="BMC24" s="545"/>
      <c r="BMD24" s="545"/>
      <c r="BME24" s="545"/>
      <c r="BMF24" s="545"/>
      <c r="BMG24" s="545"/>
      <c r="BMH24" s="545"/>
      <c r="BMI24" s="545"/>
      <c r="BMJ24" s="545"/>
      <c r="BMK24" s="545"/>
      <c r="BML24" s="545"/>
      <c r="BMM24" s="545"/>
      <c r="BMN24" s="545"/>
      <c r="BMO24" s="545"/>
      <c r="BMP24" s="545"/>
      <c r="BMQ24" s="545"/>
      <c r="BMR24" s="545"/>
      <c r="BMS24" s="545"/>
      <c r="BMT24" s="545"/>
      <c r="BMU24" s="545"/>
      <c r="BMV24" s="545"/>
      <c r="BMW24" s="545"/>
      <c r="BMX24" s="545"/>
      <c r="BMY24" s="545"/>
      <c r="BMZ24" s="545"/>
      <c r="BNA24" s="545"/>
      <c r="BNB24" s="545"/>
      <c r="BNC24" s="545"/>
      <c r="BND24" s="545"/>
      <c r="BNE24" s="545"/>
      <c r="BNF24" s="545"/>
      <c r="BNG24" s="545"/>
      <c r="BNH24" s="545"/>
      <c r="BNI24" s="545"/>
      <c r="BNJ24" s="545"/>
      <c r="BNK24" s="545"/>
      <c r="BNL24" s="545"/>
      <c r="BNM24" s="545"/>
      <c r="BNN24" s="545"/>
      <c r="BNO24" s="545"/>
      <c r="BNP24" s="545"/>
      <c r="BNQ24" s="545"/>
      <c r="BNR24" s="545"/>
      <c r="BNS24" s="545"/>
      <c r="BNT24" s="545"/>
      <c r="BNU24" s="545"/>
      <c r="BNV24" s="545"/>
      <c r="BNW24" s="545"/>
      <c r="BNX24" s="545"/>
      <c r="BNY24" s="545"/>
      <c r="BNZ24" s="545"/>
      <c r="BOA24" s="545"/>
      <c r="BOB24" s="545"/>
      <c r="BOC24" s="545"/>
      <c r="BOD24" s="545"/>
      <c r="BOE24" s="545"/>
      <c r="BOF24" s="545"/>
      <c r="BOG24" s="545"/>
      <c r="BOH24" s="545"/>
      <c r="BOI24" s="545"/>
      <c r="BOJ24" s="545"/>
      <c r="BOK24" s="545"/>
      <c r="BOL24" s="545"/>
      <c r="BOM24" s="545"/>
      <c r="BON24" s="545"/>
      <c r="BOO24" s="545"/>
      <c r="BOP24" s="545"/>
      <c r="BOQ24" s="545"/>
      <c r="BOR24" s="545"/>
      <c r="BOS24" s="545"/>
      <c r="BOT24" s="545"/>
      <c r="BOU24" s="545"/>
      <c r="BOV24" s="545"/>
      <c r="BOW24" s="545"/>
      <c r="BOX24" s="545"/>
      <c r="BOY24" s="545"/>
      <c r="BOZ24" s="545"/>
      <c r="BPA24" s="545"/>
      <c r="BPB24" s="545"/>
      <c r="BPC24" s="545"/>
      <c r="BPD24" s="545"/>
      <c r="BPE24" s="545"/>
      <c r="BPF24" s="545"/>
      <c r="BPG24" s="545"/>
      <c r="BPH24" s="545"/>
      <c r="BPI24" s="545"/>
      <c r="BPJ24" s="545"/>
      <c r="BPK24" s="545"/>
      <c r="BPL24" s="545"/>
      <c r="BPM24" s="545"/>
      <c r="BPN24" s="545"/>
      <c r="BPO24" s="545"/>
      <c r="BPP24" s="545"/>
      <c r="BPQ24" s="545"/>
      <c r="BPR24" s="545"/>
      <c r="BPS24" s="545"/>
      <c r="BPT24" s="545"/>
      <c r="BPU24" s="545"/>
      <c r="BPV24" s="545"/>
      <c r="BPW24" s="545"/>
      <c r="BPX24" s="545"/>
      <c r="BPY24" s="545"/>
      <c r="BPZ24" s="545"/>
      <c r="BQA24" s="545"/>
      <c r="BQB24" s="545"/>
      <c r="BQC24" s="545"/>
      <c r="BQD24" s="545"/>
      <c r="BQE24" s="545"/>
      <c r="BQF24" s="545"/>
      <c r="BQG24" s="545"/>
      <c r="BQH24" s="545"/>
      <c r="BQI24" s="545"/>
      <c r="BQJ24" s="545"/>
      <c r="BQK24" s="545"/>
      <c r="BQL24" s="545"/>
      <c r="BQM24" s="545"/>
      <c r="BQN24" s="545"/>
      <c r="BQO24" s="545"/>
      <c r="BQP24" s="545"/>
      <c r="BQQ24" s="545"/>
      <c r="BQR24" s="545"/>
      <c r="BQS24" s="545"/>
      <c r="BQT24" s="545"/>
      <c r="BQU24" s="545"/>
      <c r="BQV24" s="545"/>
      <c r="BQW24" s="545"/>
      <c r="BQX24" s="545"/>
      <c r="BQY24" s="545"/>
      <c r="BQZ24" s="545"/>
      <c r="BRA24" s="545"/>
      <c r="BRB24" s="545"/>
      <c r="BRC24" s="545"/>
      <c r="BRD24" s="545"/>
      <c r="BRE24" s="545"/>
      <c r="BRF24" s="545"/>
      <c r="BRG24" s="545"/>
      <c r="BRH24" s="545"/>
      <c r="BRI24" s="545"/>
      <c r="BRJ24" s="545"/>
      <c r="BRK24" s="545"/>
      <c r="BRL24" s="545"/>
      <c r="BRM24" s="545"/>
      <c r="BRN24" s="545"/>
      <c r="BRO24" s="545"/>
      <c r="BRP24" s="545"/>
      <c r="BRQ24" s="545"/>
      <c r="BRR24" s="545"/>
      <c r="BRS24" s="545"/>
      <c r="BRT24" s="545"/>
      <c r="BRU24" s="545"/>
      <c r="BRV24" s="545"/>
      <c r="BRW24" s="545"/>
      <c r="BRX24" s="545"/>
      <c r="BRY24" s="545"/>
      <c r="BRZ24" s="545"/>
      <c r="BSA24" s="545"/>
      <c r="BSB24" s="545"/>
      <c r="BSC24" s="545"/>
      <c r="BSD24" s="545"/>
      <c r="BSE24" s="545"/>
      <c r="BSF24" s="545"/>
      <c r="BSG24" s="545"/>
      <c r="BSH24" s="545"/>
      <c r="BSI24" s="545"/>
      <c r="BSJ24" s="545"/>
      <c r="BSK24" s="545"/>
      <c r="BSL24" s="545"/>
      <c r="BSM24" s="545"/>
      <c r="BSN24" s="545"/>
      <c r="BSO24" s="545"/>
      <c r="BSP24" s="545"/>
      <c r="BSQ24" s="545"/>
      <c r="BSR24" s="545"/>
      <c r="BSS24" s="545"/>
      <c r="BST24" s="545"/>
      <c r="BSU24" s="545"/>
      <c r="BSV24" s="545"/>
      <c r="BSW24" s="545"/>
      <c r="BSX24" s="545"/>
      <c r="BSY24" s="545"/>
      <c r="BSZ24" s="545"/>
      <c r="BTA24" s="545"/>
      <c r="BTB24" s="545"/>
      <c r="BTC24" s="545"/>
      <c r="BTD24" s="545"/>
      <c r="BTE24" s="545"/>
      <c r="BTF24" s="545"/>
      <c r="BTG24" s="545"/>
      <c r="BTH24" s="545"/>
      <c r="BTI24" s="545"/>
      <c r="BTJ24" s="545"/>
      <c r="BTK24" s="545"/>
      <c r="BTL24" s="545"/>
      <c r="BTM24" s="545"/>
      <c r="BTN24" s="545"/>
      <c r="BTO24" s="545"/>
      <c r="BTP24" s="545"/>
      <c r="BTQ24" s="545"/>
      <c r="BTR24" s="545"/>
      <c r="BTS24" s="545"/>
      <c r="BTT24" s="545"/>
      <c r="BTU24" s="545"/>
      <c r="BTV24" s="545"/>
      <c r="BTW24" s="545"/>
      <c r="BTX24" s="545"/>
      <c r="BTY24" s="545"/>
      <c r="BTZ24" s="545"/>
      <c r="BUA24" s="545"/>
      <c r="BUB24" s="545"/>
      <c r="BUC24" s="545"/>
      <c r="BUD24" s="545"/>
      <c r="BUE24" s="545"/>
      <c r="BUF24" s="545"/>
      <c r="BUG24" s="545"/>
      <c r="BUH24" s="545"/>
      <c r="BUI24" s="545"/>
      <c r="BUJ24" s="545"/>
      <c r="BUK24" s="545"/>
      <c r="BUL24" s="545"/>
      <c r="BUM24" s="545"/>
      <c r="BUN24" s="545"/>
      <c r="BUO24" s="545"/>
      <c r="BUP24" s="545"/>
      <c r="BUQ24" s="545"/>
      <c r="BUR24" s="545"/>
      <c r="BUS24" s="545"/>
      <c r="BUT24" s="545"/>
      <c r="BUU24" s="545"/>
      <c r="BUV24" s="545"/>
      <c r="BUW24" s="545"/>
      <c r="BUX24" s="545"/>
      <c r="BUY24" s="545"/>
      <c r="BUZ24" s="545"/>
      <c r="BVA24" s="545"/>
      <c r="BVB24" s="545"/>
      <c r="BVC24" s="545"/>
      <c r="BVD24" s="545"/>
      <c r="BVE24" s="545"/>
      <c r="BVF24" s="545"/>
      <c r="BVG24" s="545"/>
      <c r="BVH24" s="545"/>
      <c r="BVI24" s="545"/>
      <c r="BVJ24" s="545"/>
      <c r="BVK24" s="545"/>
      <c r="BVL24" s="545"/>
      <c r="BVM24" s="545"/>
      <c r="BVN24" s="545"/>
      <c r="BVO24" s="545"/>
      <c r="BVP24" s="545"/>
      <c r="BVQ24" s="545"/>
      <c r="BVR24" s="545"/>
      <c r="BVS24" s="545"/>
      <c r="BVT24" s="545"/>
      <c r="BVU24" s="545"/>
      <c r="BVV24" s="545"/>
      <c r="BVW24" s="545"/>
      <c r="BVX24" s="545"/>
      <c r="BVY24" s="545"/>
      <c r="BVZ24" s="545"/>
      <c r="BWA24" s="545"/>
      <c r="BWB24" s="545"/>
      <c r="BWC24" s="545"/>
      <c r="BWD24" s="545"/>
      <c r="BWE24" s="545"/>
      <c r="BWF24" s="545"/>
      <c r="BWG24" s="545"/>
      <c r="BWH24" s="545"/>
      <c r="BWI24" s="545"/>
      <c r="BWJ24" s="545"/>
      <c r="BWK24" s="545"/>
      <c r="BWL24" s="545"/>
      <c r="BWM24" s="545"/>
      <c r="BWN24" s="545"/>
      <c r="BWO24" s="545"/>
      <c r="BWP24" s="545"/>
      <c r="BWQ24" s="545"/>
      <c r="BWR24" s="545"/>
      <c r="BWS24" s="545"/>
      <c r="BWT24" s="545"/>
      <c r="BWU24" s="545"/>
      <c r="BWV24" s="545"/>
      <c r="BWW24" s="545"/>
      <c r="BWX24" s="545"/>
      <c r="BWY24" s="545"/>
      <c r="BWZ24" s="545"/>
      <c r="BXA24" s="545"/>
      <c r="BXB24" s="545"/>
      <c r="BXC24" s="545"/>
      <c r="BXD24" s="545"/>
      <c r="BXE24" s="545"/>
      <c r="BXF24" s="545"/>
      <c r="BXG24" s="545"/>
      <c r="BXH24" s="545"/>
      <c r="BXI24" s="545"/>
      <c r="BXJ24" s="545"/>
      <c r="BXK24" s="545"/>
      <c r="BXL24" s="545"/>
      <c r="BXM24" s="545"/>
      <c r="BXN24" s="545"/>
      <c r="BXO24" s="545"/>
      <c r="BXP24" s="545"/>
      <c r="BXQ24" s="545"/>
      <c r="BXR24" s="545"/>
      <c r="BXS24" s="545"/>
      <c r="BXT24" s="545"/>
      <c r="BXU24" s="545"/>
      <c r="BXV24" s="545"/>
      <c r="BXW24" s="545"/>
      <c r="BXX24" s="545"/>
      <c r="BXY24" s="545"/>
      <c r="BXZ24" s="545"/>
      <c r="BYA24" s="545"/>
      <c r="BYB24" s="545"/>
      <c r="BYC24" s="545"/>
      <c r="BYD24" s="545"/>
      <c r="BYE24" s="545"/>
      <c r="BYF24" s="545"/>
      <c r="BYG24" s="545"/>
      <c r="BYH24" s="545"/>
      <c r="BYI24" s="545"/>
      <c r="BYJ24" s="545"/>
      <c r="BYK24" s="545"/>
      <c r="BYL24" s="545"/>
      <c r="BYM24" s="545"/>
      <c r="BYN24" s="545"/>
      <c r="BYO24" s="545"/>
      <c r="BYP24" s="545"/>
      <c r="BYQ24" s="545"/>
      <c r="BYR24" s="545"/>
      <c r="BYS24" s="545"/>
      <c r="BYT24" s="545"/>
      <c r="BYU24" s="545"/>
      <c r="BYV24" s="545"/>
      <c r="BYW24" s="545"/>
      <c r="BYX24" s="545"/>
      <c r="BYY24" s="545"/>
      <c r="BYZ24" s="545"/>
      <c r="BZA24" s="545"/>
      <c r="BZB24" s="545"/>
      <c r="BZC24" s="545"/>
      <c r="BZD24" s="545"/>
      <c r="BZE24" s="545"/>
      <c r="BZF24" s="545"/>
      <c r="BZG24" s="545"/>
      <c r="BZH24" s="545"/>
      <c r="BZI24" s="545"/>
      <c r="BZJ24" s="545"/>
      <c r="BZK24" s="545"/>
      <c r="BZL24" s="545"/>
      <c r="BZM24" s="545"/>
      <c r="BZN24" s="545"/>
      <c r="BZO24" s="545"/>
      <c r="BZP24" s="545"/>
      <c r="BZQ24" s="545"/>
      <c r="BZR24" s="545"/>
      <c r="BZS24" s="545"/>
      <c r="BZT24" s="545"/>
      <c r="BZU24" s="545"/>
      <c r="BZV24" s="545"/>
      <c r="BZW24" s="545"/>
      <c r="BZX24" s="545"/>
      <c r="BZY24" s="545"/>
      <c r="BZZ24" s="545"/>
      <c r="CAA24" s="545"/>
      <c r="CAB24" s="545"/>
      <c r="CAC24" s="545"/>
      <c r="CAD24" s="545"/>
      <c r="CAE24" s="545"/>
      <c r="CAF24" s="545"/>
      <c r="CAG24" s="545"/>
      <c r="CAH24" s="545"/>
      <c r="CAI24" s="545"/>
      <c r="CAJ24" s="545"/>
      <c r="CAK24" s="545"/>
      <c r="CAL24" s="545"/>
      <c r="CAM24" s="545"/>
      <c r="CAN24" s="545"/>
      <c r="CAO24" s="545"/>
      <c r="CAP24" s="545"/>
      <c r="CAQ24" s="545"/>
      <c r="CAR24" s="545"/>
      <c r="CAS24" s="545"/>
      <c r="CAT24" s="545"/>
      <c r="CAU24" s="545"/>
      <c r="CAV24" s="545"/>
      <c r="CAW24" s="545"/>
      <c r="CAX24" s="545"/>
      <c r="CAY24" s="545"/>
      <c r="CAZ24" s="545"/>
      <c r="CBA24" s="545"/>
      <c r="CBB24" s="545"/>
      <c r="CBC24" s="545"/>
      <c r="CBD24" s="545"/>
      <c r="CBE24" s="545"/>
      <c r="CBF24" s="545"/>
      <c r="CBG24" s="545"/>
      <c r="CBH24" s="545"/>
      <c r="CBI24" s="545"/>
      <c r="CBJ24" s="545"/>
      <c r="CBK24" s="545"/>
      <c r="CBL24" s="545"/>
      <c r="CBM24" s="545"/>
      <c r="CBN24" s="545"/>
      <c r="CBO24" s="545"/>
      <c r="CBP24" s="545"/>
      <c r="CBQ24" s="545"/>
      <c r="CBR24" s="545"/>
      <c r="CBS24" s="545"/>
      <c r="CBT24" s="545"/>
      <c r="CBU24" s="545"/>
      <c r="CBV24" s="545"/>
      <c r="CBW24" s="545"/>
      <c r="CBX24" s="545"/>
      <c r="CBY24" s="545"/>
      <c r="CBZ24" s="545"/>
      <c r="CCA24" s="545"/>
      <c r="CCB24" s="545"/>
      <c r="CCC24" s="545"/>
      <c r="CCD24" s="545"/>
      <c r="CCE24" s="545"/>
      <c r="CCF24" s="545"/>
      <c r="CCG24" s="545"/>
      <c r="CCH24" s="545"/>
      <c r="CCI24" s="545"/>
      <c r="CCJ24" s="545"/>
      <c r="CCK24" s="545"/>
      <c r="CCL24" s="545"/>
      <c r="CCM24" s="545"/>
      <c r="CCN24" s="545"/>
      <c r="CCO24" s="545"/>
      <c r="CCP24" s="545"/>
      <c r="CCQ24" s="545"/>
      <c r="CCR24" s="545"/>
      <c r="CCS24" s="545"/>
      <c r="CCT24" s="545"/>
      <c r="CCU24" s="545"/>
      <c r="CCV24" s="545"/>
      <c r="CCW24" s="545"/>
      <c r="CCX24" s="545"/>
      <c r="CCY24" s="545"/>
      <c r="CCZ24" s="545"/>
      <c r="CDA24" s="545"/>
      <c r="CDB24" s="545"/>
      <c r="CDC24" s="545"/>
      <c r="CDD24" s="545"/>
      <c r="CDE24" s="545"/>
      <c r="CDF24" s="545"/>
      <c r="CDG24" s="545"/>
      <c r="CDH24" s="545"/>
      <c r="CDI24" s="545"/>
      <c r="CDJ24" s="545"/>
      <c r="CDK24" s="545"/>
      <c r="CDL24" s="545"/>
      <c r="CDM24" s="545"/>
      <c r="CDN24" s="545"/>
      <c r="CDO24" s="545"/>
      <c r="CDP24" s="545"/>
      <c r="CDQ24" s="545"/>
      <c r="CDR24" s="545"/>
      <c r="CDS24" s="545"/>
      <c r="CDT24" s="545"/>
      <c r="CDU24" s="545"/>
      <c r="CDV24" s="545"/>
      <c r="CDW24" s="545"/>
      <c r="CDX24" s="545"/>
      <c r="CDY24" s="545"/>
      <c r="CDZ24" s="545"/>
      <c r="CEA24" s="545"/>
      <c r="CEB24" s="545"/>
      <c r="CEC24" s="545"/>
      <c r="CED24" s="545"/>
      <c r="CEE24" s="545"/>
      <c r="CEF24" s="545"/>
      <c r="CEG24" s="545"/>
      <c r="CEH24" s="545"/>
      <c r="CEI24" s="545"/>
      <c r="CEJ24" s="545"/>
      <c r="CEK24" s="545"/>
      <c r="CEL24" s="545"/>
      <c r="CEM24" s="545"/>
      <c r="CEN24" s="545"/>
      <c r="CEO24" s="545"/>
      <c r="CEP24" s="545"/>
      <c r="CEQ24" s="545"/>
      <c r="CER24" s="545"/>
      <c r="CES24" s="545"/>
      <c r="CET24" s="545"/>
      <c r="CEU24" s="545"/>
      <c r="CEV24" s="545"/>
      <c r="CEW24" s="545"/>
      <c r="CEX24" s="545"/>
      <c r="CEY24" s="545"/>
      <c r="CEZ24" s="545"/>
      <c r="CFA24" s="545"/>
      <c r="CFB24" s="545"/>
      <c r="CFC24" s="545"/>
      <c r="CFD24" s="545"/>
      <c r="CFE24" s="545"/>
      <c r="CFF24" s="545"/>
      <c r="CFG24" s="545"/>
      <c r="CFH24" s="545"/>
      <c r="CFI24" s="545"/>
      <c r="CFJ24" s="545"/>
      <c r="CFK24" s="545"/>
      <c r="CFL24" s="545"/>
      <c r="CFM24" s="545"/>
      <c r="CFN24" s="545"/>
      <c r="CFO24" s="545"/>
      <c r="CFP24" s="545"/>
      <c r="CFQ24" s="545"/>
      <c r="CFR24" s="545"/>
      <c r="CFS24" s="545"/>
      <c r="CFT24" s="545"/>
      <c r="CFU24" s="545"/>
      <c r="CFV24" s="545"/>
      <c r="CFW24" s="545"/>
      <c r="CFX24" s="545"/>
      <c r="CFY24" s="545"/>
      <c r="CFZ24" s="545"/>
      <c r="CGA24" s="545"/>
      <c r="CGB24" s="545"/>
      <c r="CGC24" s="545"/>
      <c r="CGD24" s="545"/>
      <c r="CGE24" s="545"/>
      <c r="CGF24" s="545"/>
      <c r="CGG24" s="545"/>
      <c r="CGH24" s="545"/>
      <c r="CGI24" s="545"/>
      <c r="CGJ24" s="545"/>
      <c r="CGK24" s="545"/>
      <c r="CGL24" s="545"/>
      <c r="CGM24" s="545"/>
      <c r="CGN24" s="545"/>
      <c r="CGO24" s="545"/>
      <c r="CGP24" s="545"/>
      <c r="CGQ24" s="545"/>
      <c r="CGR24" s="545"/>
      <c r="CGS24" s="545"/>
      <c r="CGT24" s="545"/>
      <c r="CGU24" s="545"/>
      <c r="CGV24" s="545"/>
      <c r="CGW24" s="545"/>
      <c r="CGX24" s="545"/>
      <c r="CGY24" s="545"/>
      <c r="CGZ24" s="545"/>
      <c r="CHA24" s="545"/>
      <c r="CHB24" s="545"/>
      <c r="CHC24" s="545"/>
      <c r="CHD24" s="545"/>
      <c r="CHE24" s="545"/>
      <c r="CHF24" s="545"/>
      <c r="CHG24" s="545"/>
      <c r="CHH24" s="545"/>
      <c r="CHI24" s="545"/>
      <c r="CHJ24" s="545"/>
      <c r="CHK24" s="545"/>
      <c r="CHL24" s="545"/>
      <c r="CHM24" s="545"/>
      <c r="CHN24" s="545"/>
      <c r="CHO24" s="545"/>
      <c r="CHP24" s="545"/>
      <c r="CHQ24" s="545"/>
      <c r="CHR24" s="545"/>
      <c r="CHS24" s="545"/>
      <c r="CHT24" s="545"/>
      <c r="CHU24" s="545"/>
      <c r="CHV24" s="545"/>
      <c r="CHW24" s="545"/>
      <c r="CHX24" s="545"/>
      <c r="CHY24" s="545"/>
      <c r="CHZ24" s="545"/>
      <c r="CIA24" s="545"/>
      <c r="CIB24" s="545"/>
      <c r="CIC24" s="545"/>
      <c r="CID24" s="545"/>
      <c r="CIE24" s="545"/>
      <c r="CIF24" s="545"/>
      <c r="CIG24" s="545"/>
      <c r="CIH24" s="545"/>
      <c r="CII24" s="545"/>
      <c r="CIJ24" s="545"/>
      <c r="CIK24" s="545"/>
      <c r="CIL24" s="545"/>
      <c r="CIM24" s="545"/>
      <c r="CIN24" s="545"/>
      <c r="CIO24" s="545"/>
      <c r="CIP24" s="545"/>
      <c r="CIQ24" s="545"/>
      <c r="CIR24" s="545"/>
      <c r="CIS24" s="545"/>
      <c r="CIT24" s="545"/>
      <c r="CIU24" s="545"/>
      <c r="CIV24" s="545"/>
      <c r="CIW24" s="545"/>
      <c r="CIX24" s="545"/>
      <c r="CIY24" s="545"/>
      <c r="CIZ24" s="545"/>
      <c r="CJA24" s="545"/>
      <c r="CJB24" s="545"/>
      <c r="CJC24" s="545"/>
      <c r="CJD24" s="545"/>
      <c r="CJE24" s="545"/>
      <c r="CJF24" s="545"/>
      <c r="CJG24" s="545"/>
      <c r="CJH24" s="545"/>
      <c r="CJI24" s="545"/>
      <c r="CJJ24" s="545"/>
      <c r="CJK24" s="545"/>
      <c r="CJL24" s="545"/>
      <c r="CJM24" s="545"/>
      <c r="CJN24" s="545"/>
      <c r="CJO24" s="545"/>
      <c r="CJP24" s="545"/>
      <c r="CJQ24" s="545"/>
      <c r="CJR24" s="545"/>
      <c r="CJS24" s="545"/>
      <c r="CJT24" s="545"/>
      <c r="CJU24" s="545"/>
      <c r="CJV24" s="545"/>
      <c r="CJW24" s="545"/>
      <c r="CJX24" s="545"/>
      <c r="CJY24" s="545"/>
      <c r="CJZ24" s="545"/>
      <c r="CKA24" s="545"/>
      <c r="CKB24" s="545"/>
      <c r="CKC24" s="545"/>
      <c r="CKD24" s="545"/>
      <c r="CKE24" s="545"/>
      <c r="CKF24" s="545"/>
      <c r="CKG24" s="545"/>
      <c r="CKH24" s="545"/>
      <c r="CKI24" s="545"/>
      <c r="CKJ24" s="545"/>
      <c r="CKK24" s="545"/>
      <c r="CKL24" s="545"/>
      <c r="CKM24" s="545"/>
      <c r="CKN24" s="545"/>
      <c r="CKO24" s="545"/>
      <c r="CKP24" s="545"/>
      <c r="CKQ24" s="545"/>
      <c r="CKR24" s="545"/>
      <c r="CKS24" s="545"/>
      <c r="CKT24" s="545"/>
      <c r="CKU24" s="545"/>
      <c r="CKV24" s="545"/>
      <c r="CKW24" s="545"/>
      <c r="CKX24" s="545"/>
      <c r="CKY24" s="545"/>
      <c r="CKZ24" s="545"/>
      <c r="CLA24" s="545"/>
      <c r="CLB24" s="545"/>
      <c r="CLC24" s="545"/>
      <c r="CLD24" s="545"/>
      <c r="CLE24" s="545"/>
      <c r="CLF24" s="545"/>
      <c r="CLG24" s="545"/>
      <c r="CLH24" s="545"/>
      <c r="CLI24" s="545"/>
      <c r="CLJ24" s="545"/>
      <c r="CLK24" s="545"/>
      <c r="CLL24" s="545"/>
      <c r="CLM24" s="545"/>
      <c r="CLN24" s="545"/>
      <c r="CLO24" s="545"/>
      <c r="CLP24" s="545"/>
      <c r="CLQ24" s="545"/>
      <c r="CLR24" s="545"/>
      <c r="CLS24" s="545"/>
      <c r="CLT24" s="545"/>
      <c r="CLU24" s="545"/>
      <c r="CLV24" s="545"/>
      <c r="CLW24" s="545"/>
      <c r="CLX24" s="545"/>
      <c r="CLY24" s="545"/>
      <c r="CLZ24" s="545"/>
      <c r="CMA24" s="545"/>
      <c r="CMB24" s="545"/>
      <c r="CMC24" s="545"/>
      <c r="CMD24" s="545"/>
      <c r="CME24" s="545"/>
      <c r="CMF24" s="545"/>
      <c r="CMG24" s="545"/>
      <c r="CMH24" s="545"/>
      <c r="CMI24" s="545"/>
      <c r="CMJ24" s="545"/>
      <c r="CMK24" s="545"/>
      <c r="CML24" s="545"/>
      <c r="CMM24" s="545"/>
      <c r="CMN24" s="545"/>
      <c r="CMO24" s="545"/>
      <c r="CMP24" s="545"/>
      <c r="CMQ24" s="545"/>
      <c r="CMR24" s="545"/>
      <c r="CMS24" s="545"/>
      <c r="CMT24" s="545"/>
      <c r="CMU24" s="545"/>
      <c r="CMV24" s="545"/>
      <c r="CMW24" s="545"/>
      <c r="CMX24" s="545"/>
      <c r="CMY24" s="545"/>
      <c r="CMZ24" s="545"/>
      <c r="CNA24" s="545"/>
      <c r="CNB24" s="545"/>
      <c r="CNC24" s="545"/>
      <c r="CND24" s="545"/>
      <c r="CNE24" s="545"/>
      <c r="CNF24" s="545"/>
      <c r="CNG24" s="545"/>
      <c r="CNH24" s="545"/>
      <c r="CNI24" s="545"/>
      <c r="CNJ24" s="545"/>
      <c r="CNK24" s="545"/>
      <c r="CNL24" s="545"/>
      <c r="CNM24" s="545"/>
      <c r="CNN24" s="545"/>
      <c r="CNO24" s="545"/>
      <c r="CNP24" s="545"/>
      <c r="CNQ24" s="545"/>
      <c r="CNR24" s="545"/>
      <c r="CNS24" s="545"/>
      <c r="CNT24" s="545"/>
      <c r="CNU24" s="545"/>
      <c r="CNV24" s="545"/>
      <c r="CNW24" s="545"/>
      <c r="CNX24" s="545"/>
      <c r="CNY24" s="545"/>
      <c r="CNZ24" s="545"/>
      <c r="COA24" s="545"/>
      <c r="COB24" s="545"/>
      <c r="COC24" s="545"/>
      <c r="COD24" s="545"/>
      <c r="COE24" s="545"/>
      <c r="COF24" s="545"/>
      <c r="COG24" s="545"/>
      <c r="COH24" s="545"/>
      <c r="COI24" s="545"/>
      <c r="COJ24" s="545"/>
      <c r="COK24" s="545"/>
      <c r="COL24" s="545"/>
      <c r="COM24" s="545"/>
      <c r="CON24" s="545"/>
      <c r="COO24" s="545"/>
      <c r="COP24" s="545"/>
      <c r="COQ24" s="545"/>
      <c r="COR24" s="545"/>
      <c r="COS24" s="545"/>
      <c r="COT24" s="545"/>
      <c r="COU24" s="545"/>
      <c r="COV24" s="545"/>
      <c r="COW24" s="545"/>
      <c r="COX24" s="545"/>
      <c r="COY24" s="545"/>
      <c r="COZ24" s="545"/>
      <c r="CPA24" s="545"/>
      <c r="CPB24" s="545"/>
      <c r="CPC24" s="545"/>
      <c r="CPD24" s="545"/>
      <c r="CPE24" s="545"/>
      <c r="CPF24" s="545"/>
      <c r="CPG24" s="545"/>
      <c r="CPH24" s="545"/>
      <c r="CPI24" s="545"/>
      <c r="CPJ24" s="545"/>
      <c r="CPK24" s="545"/>
      <c r="CPL24" s="545"/>
      <c r="CPM24" s="545"/>
      <c r="CPN24" s="545"/>
      <c r="CPO24" s="545"/>
      <c r="CPP24" s="545"/>
      <c r="CPQ24" s="545"/>
      <c r="CPR24" s="545"/>
      <c r="CPS24" s="545"/>
      <c r="CPT24" s="545"/>
      <c r="CPU24" s="545"/>
      <c r="CPV24" s="545"/>
      <c r="CPW24" s="545"/>
      <c r="CPX24" s="545"/>
      <c r="CPY24" s="545"/>
      <c r="CPZ24" s="545"/>
      <c r="CQA24" s="545"/>
      <c r="CQB24" s="545"/>
      <c r="CQC24" s="545"/>
      <c r="CQD24" s="545"/>
      <c r="CQE24" s="545"/>
      <c r="CQF24" s="545"/>
      <c r="CQG24" s="545"/>
      <c r="CQH24" s="545"/>
      <c r="CQI24" s="545"/>
      <c r="CQJ24" s="545"/>
      <c r="CQK24" s="545"/>
      <c r="CQL24" s="545"/>
      <c r="CQM24" s="545"/>
      <c r="CQN24" s="545"/>
      <c r="CQO24" s="545"/>
      <c r="CQP24" s="545"/>
      <c r="CQQ24" s="545"/>
      <c r="CQR24" s="545"/>
      <c r="CQS24" s="545"/>
      <c r="CQT24" s="545"/>
      <c r="CQU24" s="545"/>
      <c r="CQV24" s="545"/>
      <c r="CQW24" s="545"/>
      <c r="CQX24" s="545"/>
      <c r="CQY24" s="545"/>
      <c r="CQZ24" s="545"/>
      <c r="CRA24" s="545"/>
      <c r="CRB24" s="545"/>
      <c r="CRC24" s="545"/>
      <c r="CRD24" s="545"/>
      <c r="CRE24" s="545"/>
      <c r="CRF24" s="545"/>
      <c r="CRG24" s="545"/>
      <c r="CRH24" s="545"/>
      <c r="CRI24" s="545"/>
      <c r="CRJ24" s="545"/>
      <c r="CRK24" s="545"/>
      <c r="CRL24" s="545"/>
      <c r="CRM24" s="545"/>
      <c r="CRN24" s="545"/>
      <c r="CRO24" s="545"/>
      <c r="CRP24" s="545"/>
      <c r="CRQ24" s="545"/>
      <c r="CRR24" s="545"/>
      <c r="CRS24" s="545"/>
      <c r="CRT24" s="545"/>
      <c r="CRU24" s="545"/>
      <c r="CRV24" s="545"/>
      <c r="CRW24" s="545"/>
      <c r="CRX24" s="545"/>
      <c r="CRY24" s="545"/>
      <c r="CRZ24" s="545"/>
      <c r="CSA24" s="545"/>
      <c r="CSB24" s="545"/>
      <c r="CSC24" s="545"/>
      <c r="CSD24" s="545"/>
      <c r="CSE24" s="545"/>
      <c r="CSF24" s="545"/>
      <c r="CSG24" s="545"/>
      <c r="CSH24" s="545"/>
      <c r="CSI24" s="545"/>
      <c r="CSJ24" s="545"/>
      <c r="CSK24" s="545"/>
      <c r="CSL24" s="545"/>
      <c r="CSM24" s="545"/>
      <c r="CSN24" s="545"/>
      <c r="CSO24" s="545"/>
      <c r="CSP24" s="545"/>
      <c r="CSQ24" s="545"/>
      <c r="CSR24" s="545"/>
      <c r="CSS24" s="545"/>
      <c r="CST24" s="545"/>
      <c r="CSU24" s="545"/>
      <c r="CSV24" s="545"/>
      <c r="CSW24" s="545"/>
      <c r="CSX24" s="545"/>
      <c r="CSY24" s="545"/>
      <c r="CSZ24" s="545"/>
      <c r="CTA24" s="545"/>
      <c r="CTB24" s="545"/>
      <c r="CTC24" s="545"/>
      <c r="CTD24" s="545"/>
      <c r="CTE24" s="545"/>
      <c r="CTF24" s="545"/>
      <c r="CTG24" s="545"/>
      <c r="CTH24" s="545"/>
      <c r="CTI24" s="545"/>
      <c r="CTJ24" s="545"/>
      <c r="CTK24" s="545"/>
      <c r="CTL24" s="545"/>
      <c r="CTM24" s="545"/>
      <c r="CTN24" s="545"/>
      <c r="CTO24" s="545"/>
      <c r="CTP24" s="545"/>
      <c r="CTQ24" s="545"/>
      <c r="CTR24" s="545"/>
      <c r="CTS24" s="545"/>
      <c r="CTT24" s="545"/>
      <c r="CTU24" s="545"/>
      <c r="CTV24" s="545"/>
      <c r="CTW24" s="545"/>
      <c r="CTX24" s="545"/>
      <c r="CTY24" s="545"/>
      <c r="CTZ24" s="545"/>
      <c r="CUA24" s="545"/>
      <c r="CUB24" s="545"/>
      <c r="CUC24" s="545"/>
      <c r="CUD24" s="545"/>
      <c r="CUE24" s="545"/>
      <c r="CUF24" s="545"/>
      <c r="CUG24" s="545"/>
      <c r="CUH24" s="545"/>
      <c r="CUI24" s="545"/>
      <c r="CUJ24" s="545"/>
      <c r="CUK24" s="545"/>
      <c r="CUL24" s="545"/>
      <c r="CUM24" s="545"/>
      <c r="CUN24" s="545"/>
      <c r="CUO24" s="545"/>
      <c r="CUP24" s="545"/>
      <c r="CUQ24" s="545"/>
      <c r="CUR24" s="545"/>
      <c r="CUS24" s="545"/>
      <c r="CUT24" s="545"/>
      <c r="CUU24" s="545"/>
      <c r="CUV24" s="545"/>
      <c r="CUW24" s="545"/>
      <c r="CUX24" s="545"/>
      <c r="CUY24" s="545"/>
      <c r="CUZ24" s="545"/>
      <c r="CVA24" s="545"/>
      <c r="CVB24" s="545"/>
      <c r="CVC24" s="545"/>
      <c r="CVD24" s="545"/>
      <c r="CVE24" s="545"/>
      <c r="CVF24" s="545"/>
      <c r="CVG24" s="545"/>
      <c r="CVH24" s="545"/>
      <c r="CVI24" s="545"/>
      <c r="CVJ24" s="545"/>
      <c r="CVK24" s="545"/>
      <c r="CVL24" s="545"/>
      <c r="CVM24" s="545"/>
      <c r="CVN24" s="545"/>
      <c r="CVO24" s="545"/>
      <c r="CVP24" s="545"/>
      <c r="CVQ24" s="545"/>
      <c r="CVR24" s="545"/>
      <c r="CVS24" s="545"/>
      <c r="CVT24" s="545"/>
      <c r="CVU24" s="545"/>
      <c r="CVV24" s="545"/>
      <c r="CVW24" s="545"/>
      <c r="CVX24" s="545"/>
      <c r="CVY24" s="545"/>
      <c r="CVZ24" s="545"/>
      <c r="CWA24" s="545"/>
      <c r="CWB24" s="545"/>
      <c r="CWC24" s="545"/>
      <c r="CWD24" s="545"/>
      <c r="CWE24" s="545"/>
      <c r="CWF24" s="545"/>
      <c r="CWG24" s="545"/>
      <c r="CWH24" s="545"/>
      <c r="CWI24" s="545"/>
      <c r="CWJ24" s="545"/>
      <c r="CWK24" s="545"/>
      <c r="CWL24" s="545"/>
      <c r="CWM24" s="545"/>
      <c r="CWN24" s="545"/>
      <c r="CWO24" s="545"/>
      <c r="CWP24" s="545"/>
      <c r="CWQ24" s="545"/>
      <c r="CWR24" s="545"/>
      <c r="CWS24" s="545"/>
      <c r="CWT24" s="545"/>
      <c r="CWU24" s="545"/>
      <c r="CWV24" s="545"/>
      <c r="CWW24" s="545"/>
      <c r="CWX24" s="545"/>
      <c r="CWY24" s="545"/>
      <c r="CWZ24" s="545"/>
      <c r="CXA24" s="545"/>
      <c r="CXB24" s="545"/>
      <c r="CXC24" s="545"/>
      <c r="CXD24" s="545"/>
      <c r="CXE24" s="545"/>
      <c r="CXF24" s="545"/>
      <c r="CXG24" s="545"/>
      <c r="CXH24" s="545"/>
      <c r="CXI24" s="545"/>
      <c r="CXJ24" s="545"/>
      <c r="CXK24" s="545"/>
      <c r="CXL24" s="545"/>
      <c r="CXM24" s="545"/>
      <c r="CXN24" s="545"/>
      <c r="CXO24" s="545"/>
      <c r="CXP24" s="545"/>
      <c r="CXQ24" s="545"/>
      <c r="CXR24" s="545"/>
      <c r="CXS24" s="545"/>
      <c r="CXT24" s="545"/>
      <c r="CXU24" s="545"/>
      <c r="CXV24" s="545"/>
      <c r="CXW24" s="545"/>
      <c r="CXX24" s="545"/>
      <c r="CXY24" s="545"/>
      <c r="CXZ24" s="545"/>
      <c r="CYA24" s="545"/>
      <c r="CYB24" s="545"/>
      <c r="CYC24" s="545"/>
      <c r="CYD24" s="545"/>
      <c r="CYE24" s="545"/>
      <c r="CYF24" s="545"/>
      <c r="CYG24" s="545"/>
      <c r="CYH24" s="545"/>
      <c r="CYI24" s="545"/>
      <c r="CYJ24" s="545"/>
      <c r="CYK24" s="545"/>
      <c r="CYL24" s="545"/>
      <c r="CYM24" s="545"/>
      <c r="CYN24" s="545"/>
      <c r="CYO24" s="545"/>
      <c r="CYP24" s="545"/>
      <c r="CYQ24" s="545"/>
      <c r="CYR24" s="545"/>
      <c r="CYS24" s="545"/>
      <c r="CYT24" s="545"/>
      <c r="CYU24" s="545"/>
      <c r="CYV24" s="545"/>
      <c r="CYW24" s="545"/>
      <c r="CYX24" s="545"/>
      <c r="CYY24" s="545"/>
      <c r="CYZ24" s="545"/>
      <c r="CZA24" s="545"/>
      <c r="CZB24" s="545"/>
      <c r="CZC24" s="545"/>
      <c r="CZD24" s="545"/>
      <c r="CZE24" s="545"/>
      <c r="CZF24" s="545"/>
      <c r="CZG24" s="545"/>
      <c r="CZH24" s="545"/>
      <c r="CZI24" s="545"/>
      <c r="CZJ24" s="545"/>
      <c r="CZK24" s="545"/>
      <c r="CZL24" s="545"/>
      <c r="CZM24" s="545"/>
      <c r="CZN24" s="545"/>
      <c r="CZO24" s="545"/>
      <c r="CZP24" s="545"/>
      <c r="CZQ24" s="545"/>
      <c r="CZR24" s="545"/>
      <c r="CZS24" s="545"/>
      <c r="CZT24" s="545"/>
      <c r="CZU24" s="545"/>
      <c r="CZV24" s="545"/>
      <c r="CZW24" s="545"/>
      <c r="CZX24" s="545"/>
      <c r="CZY24" s="545"/>
      <c r="CZZ24" s="545"/>
      <c r="DAA24" s="545"/>
      <c r="DAB24" s="545"/>
      <c r="DAC24" s="545"/>
      <c r="DAD24" s="545"/>
      <c r="DAE24" s="545"/>
      <c r="DAF24" s="545"/>
      <c r="DAG24" s="545"/>
      <c r="DAH24" s="545"/>
      <c r="DAI24" s="545"/>
      <c r="DAJ24" s="545"/>
      <c r="DAK24" s="545"/>
      <c r="DAL24" s="545"/>
      <c r="DAM24" s="545"/>
      <c r="DAN24" s="545"/>
      <c r="DAO24" s="545"/>
      <c r="DAP24" s="545"/>
      <c r="DAQ24" s="545"/>
      <c r="DAR24" s="545"/>
      <c r="DAS24" s="545"/>
      <c r="DAT24" s="545"/>
      <c r="DAU24" s="545"/>
      <c r="DAV24" s="545"/>
      <c r="DAW24" s="545"/>
      <c r="DAX24" s="545"/>
      <c r="DAY24" s="545"/>
      <c r="DAZ24" s="545"/>
      <c r="DBA24" s="545"/>
      <c r="DBB24" s="545"/>
      <c r="DBC24" s="545"/>
      <c r="DBD24" s="545"/>
      <c r="DBE24" s="545"/>
      <c r="DBF24" s="545"/>
      <c r="DBG24" s="545"/>
      <c r="DBH24" s="545"/>
      <c r="DBI24" s="545"/>
      <c r="DBJ24" s="545"/>
      <c r="DBK24" s="545"/>
      <c r="DBL24" s="545"/>
      <c r="DBM24" s="545"/>
      <c r="DBN24" s="545"/>
      <c r="DBO24" s="545"/>
      <c r="DBP24" s="545"/>
      <c r="DBQ24" s="545"/>
      <c r="DBR24" s="545"/>
      <c r="DBS24" s="545"/>
      <c r="DBT24" s="545"/>
      <c r="DBU24" s="545"/>
      <c r="DBV24" s="545"/>
      <c r="DBW24" s="545"/>
      <c r="DBX24" s="545"/>
      <c r="DBY24" s="545"/>
      <c r="DBZ24" s="545"/>
      <c r="DCA24" s="545"/>
      <c r="DCB24" s="545"/>
      <c r="DCC24" s="545"/>
      <c r="DCD24" s="545"/>
      <c r="DCE24" s="545"/>
      <c r="DCF24" s="545"/>
      <c r="DCG24" s="545"/>
      <c r="DCH24" s="545"/>
      <c r="DCI24" s="545"/>
      <c r="DCJ24" s="545"/>
      <c r="DCK24" s="545"/>
      <c r="DCL24" s="545"/>
      <c r="DCM24" s="545"/>
      <c r="DCN24" s="545"/>
      <c r="DCO24" s="545"/>
      <c r="DCP24" s="545"/>
      <c r="DCQ24" s="545"/>
      <c r="DCR24" s="545"/>
      <c r="DCS24" s="545"/>
      <c r="DCT24" s="545"/>
      <c r="DCU24" s="545"/>
      <c r="DCV24" s="545"/>
      <c r="DCW24" s="545"/>
      <c r="DCX24" s="545"/>
      <c r="DCY24" s="545"/>
      <c r="DCZ24" s="545"/>
      <c r="DDA24" s="545"/>
      <c r="DDB24" s="545"/>
      <c r="DDC24" s="545"/>
      <c r="DDD24" s="545"/>
      <c r="DDE24" s="545"/>
      <c r="DDF24" s="545"/>
      <c r="DDG24" s="545"/>
      <c r="DDH24" s="545"/>
      <c r="DDI24" s="545"/>
      <c r="DDJ24" s="545"/>
      <c r="DDK24" s="545"/>
      <c r="DDL24" s="545"/>
      <c r="DDM24" s="545"/>
      <c r="DDN24" s="545"/>
      <c r="DDO24" s="545"/>
      <c r="DDP24" s="545"/>
      <c r="DDQ24" s="545"/>
      <c r="DDR24" s="545"/>
      <c r="DDS24" s="545"/>
      <c r="DDT24" s="545"/>
      <c r="DDU24" s="545"/>
      <c r="DDV24" s="545"/>
      <c r="DDW24" s="545"/>
      <c r="DDX24" s="545"/>
      <c r="DDY24" s="545"/>
      <c r="DDZ24" s="545"/>
      <c r="DEA24" s="545"/>
      <c r="DEB24" s="545"/>
      <c r="DEC24" s="545"/>
      <c r="DED24" s="545"/>
      <c r="DEE24" s="545"/>
      <c r="DEF24" s="545"/>
      <c r="DEG24" s="545"/>
      <c r="DEH24" s="545"/>
      <c r="DEI24" s="545"/>
      <c r="DEJ24" s="545"/>
      <c r="DEK24" s="545"/>
      <c r="DEL24" s="545"/>
      <c r="DEM24" s="545"/>
      <c r="DEN24" s="545"/>
      <c r="DEO24" s="545"/>
      <c r="DEP24" s="545"/>
      <c r="DEQ24" s="545"/>
      <c r="DER24" s="545"/>
      <c r="DES24" s="545"/>
      <c r="DET24" s="545"/>
      <c r="DEU24" s="545"/>
      <c r="DEV24" s="545"/>
      <c r="DEW24" s="545"/>
      <c r="DEX24" s="545"/>
      <c r="DEY24" s="545"/>
      <c r="DEZ24" s="545"/>
      <c r="DFA24" s="545"/>
      <c r="DFB24" s="545"/>
      <c r="DFC24" s="545"/>
      <c r="DFD24" s="545"/>
      <c r="DFE24" s="545"/>
      <c r="DFF24" s="545"/>
      <c r="DFG24" s="545"/>
      <c r="DFH24" s="545"/>
      <c r="DFI24" s="545"/>
      <c r="DFJ24" s="545"/>
      <c r="DFK24" s="545"/>
      <c r="DFL24" s="545"/>
      <c r="DFM24" s="545"/>
      <c r="DFN24" s="545"/>
      <c r="DFO24" s="545"/>
      <c r="DFP24" s="545"/>
      <c r="DFQ24" s="545"/>
      <c r="DFR24" s="545"/>
      <c r="DFS24" s="545"/>
      <c r="DFT24" s="545"/>
      <c r="DFU24" s="545"/>
      <c r="DFV24" s="545"/>
      <c r="DFW24" s="545"/>
      <c r="DFX24" s="545"/>
      <c r="DFY24" s="545"/>
      <c r="DFZ24" s="545"/>
      <c r="DGA24" s="545"/>
      <c r="DGB24" s="545"/>
      <c r="DGC24" s="545"/>
      <c r="DGD24" s="545"/>
      <c r="DGE24" s="545"/>
      <c r="DGF24" s="545"/>
      <c r="DGG24" s="545"/>
      <c r="DGH24" s="545"/>
      <c r="DGI24" s="545"/>
      <c r="DGJ24" s="545"/>
      <c r="DGK24" s="545"/>
      <c r="DGL24" s="545"/>
      <c r="DGM24" s="545"/>
      <c r="DGN24" s="545"/>
      <c r="DGO24" s="545"/>
      <c r="DGP24" s="545"/>
      <c r="DGQ24" s="545"/>
      <c r="DGR24" s="545"/>
      <c r="DGS24" s="545"/>
      <c r="DGT24" s="545"/>
      <c r="DGU24" s="545"/>
      <c r="DGV24" s="545"/>
      <c r="DGW24" s="545"/>
      <c r="DGX24" s="545"/>
      <c r="DGY24" s="545"/>
      <c r="DGZ24" s="545"/>
      <c r="DHA24" s="545"/>
      <c r="DHB24" s="545"/>
      <c r="DHC24" s="545"/>
      <c r="DHD24" s="545"/>
      <c r="DHE24" s="545"/>
      <c r="DHF24" s="545"/>
      <c r="DHG24" s="545"/>
      <c r="DHH24" s="545"/>
      <c r="DHI24" s="545"/>
      <c r="DHJ24" s="545"/>
      <c r="DHK24" s="545"/>
      <c r="DHL24" s="545"/>
      <c r="DHM24" s="545"/>
      <c r="DHN24" s="545"/>
      <c r="DHO24" s="545"/>
      <c r="DHP24" s="545"/>
      <c r="DHQ24" s="545"/>
      <c r="DHR24" s="545"/>
      <c r="DHS24" s="545"/>
      <c r="DHT24" s="545"/>
      <c r="DHU24" s="545"/>
      <c r="DHV24" s="545"/>
      <c r="DHW24" s="545"/>
      <c r="DHX24" s="545"/>
      <c r="DHY24" s="545"/>
      <c r="DHZ24" s="545"/>
      <c r="DIA24" s="545"/>
      <c r="DIB24" s="545"/>
      <c r="DIC24" s="545"/>
      <c r="DID24" s="545"/>
      <c r="DIE24" s="545"/>
      <c r="DIF24" s="545"/>
      <c r="DIG24" s="545"/>
      <c r="DIH24" s="545"/>
      <c r="DII24" s="545"/>
      <c r="DIJ24" s="545"/>
      <c r="DIK24" s="545"/>
      <c r="DIL24" s="545"/>
      <c r="DIM24" s="545"/>
      <c r="DIN24" s="545"/>
      <c r="DIO24" s="545"/>
      <c r="DIP24" s="545"/>
      <c r="DIQ24" s="545"/>
      <c r="DIR24" s="545"/>
      <c r="DIS24" s="545"/>
      <c r="DIT24" s="545"/>
      <c r="DIU24" s="545"/>
      <c r="DIV24" s="545"/>
      <c r="DIW24" s="545"/>
      <c r="DIX24" s="545"/>
      <c r="DIY24" s="545"/>
      <c r="DIZ24" s="545"/>
      <c r="DJA24" s="545"/>
      <c r="DJB24" s="545"/>
      <c r="DJC24" s="545"/>
      <c r="DJD24" s="545"/>
      <c r="DJE24" s="545"/>
      <c r="DJF24" s="545"/>
      <c r="DJG24" s="545"/>
      <c r="DJH24" s="545"/>
      <c r="DJI24" s="545"/>
      <c r="DJJ24" s="545"/>
      <c r="DJK24" s="545"/>
      <c r="DJL24" s="545"/>
      <c r="DJM24" s="545"/>
      <c r="DJN24" s="545"/>
      <c r="DJO24" s="545"/>
      <c r="DJP24" s="545"/>
      <c r="DJQ24" s="545"/>
      <c r="DJR24" s="545"/>
      <c r="DJS24" s="545"/>
      <c r="DJT24" s="545"/>
      <c r="DJU24" s="545"/>
      <c r="DJV24" s="545"/>
      <c r="DJW24" s="545"/>
      <c r="DJX24" s="545"/>
      <c r="DJY24" s="545"/>
      <c r="DJZ24" s="545"/>
      <c r="DKA24" s="545"/>
      <c r="DKB24" s="545"/>
      <c r="DKC24" s="545"/>
      <c r="DKD24" s="545"/>
      <c r="DKE24" s="545"/>
      <c r="DKF24" s="545"/>
      <c r="DKG24" s="545"/>
      <c r="DKH24" s="545"/>
      <c r="DKI24" s="545"/>
      <c r="DKJ24" s="545"/>
      <c r="DKK24" s="545"/>
      <c r="DKL24" s="545"/>
      <c r="DKM24" s="545"/>
      <c r="DKN24" s="545"/>
      <c r="DKO24" s="545"/>
      <c r="DKP24" s="545"/>
      <c r="DKQ24" s="545"/>
      <c r="DKR24" s="545"/>
      <c r="DKS24" s="545"/>
      <c r="DKT24" s="545"/>
      <c r="DKU24" s="545"/>
      <c r="DKV24" s="545"/>
      <c r="DKW24" s="545"/>
      <c r="DKX24" s="545"/>
      <c r="DKY24" s="545"/>
      <c r="DKZ24" s="545"/>
      <c r="DLA24" s="545"/>
      <c r="DLB24" s="545"/>
      <c r="DLC24" s="545"/>
      <c r="DLD24" s="545"/>
      <c r="DLE24" s="545"/>
      <c r="DLF24" s="545"/>
      <c r="DLG24" s="545"/>
      <c r="DLH24" s="545"/>
      <c r="DLI24" s="545"/>
      <c r="DLJ24" s="545"/>
      <c r="DLK24" s="545"/>
      <c r="DLL24" s="545"/>
      <c r="DLM24" s="545"/>
      <c r="DLN24" s="545"/>
      <c r="DLO24" s="545"/>
      <c r="DLP24" s="545"/>
      <c r="DLQ24" s="545"/>
      <c r="DLR24" s="545"/>
      <c r="DLS24" s="545"/>
      <c r="DLT24" s="545"/>
      <c r="DLU24" s="545"/>
      <c r="DLV24" s="545"/>
      <c r="DLW24" s="545"/>
      <c r="DLX24" s="545"/>
      <c r="DLY24" s="545"/>
      <c r="DLZ24" s="545"/>
      <c r="DMA24" s="545"/>
      <c r="DMB24" s="545"/>
      <c r="DMC24" s="545"/>
      <c r="DMD24" s="545"/>
      <c r="DME24" s="545"/>
      <c r="DMF24" s="545"/>
      <c r="DMG24" s="545"/>
      <c r="DMH24" s="545"/>
      <c r="DMI24" s="545"/>
      <c r="DMJ24" s="545"/>
      <c r="DMK24" s="545"/>
      <c r="DML24" s="545"/>
      <c r="DMM24" s="545"/>
      <c r="DMN24" s="545"/>
      <c r="DMO24" s="545"/>
      <c r="DMP24" s="545"/>
      <c r="DMQ24" s="545"/>
      <c r="DMR24" s="545"/>
      <c r="DMS24" s="545"/>
      <c r="DMT24" s="545"/>
      <c r="DMU24" s="545"/>
      <c r="DMV24" s="545"/>
      <c r="DMW24" s="545"/>
      <c r="DMX24" s="545"/>
      <c r="DMY24" s="545"/>
      <c r="DMZ24" s="545"/>
      <c r="DNA24" s="545"/>
      <c r="DNB24" s="545"/>
      <c r="DNC24" s="545"/>
      <c r="DND24" s="545"/>
      <c r="DNE24" s="545"/>
      <c r="DNF24" s="545"/>
      <c r="DNG24" s="545"/>
      <c r="DNH24" s="545"/>
      <c r="DNI24" s="545"/>
      <c r="DNJ24" s="545"/>
      <c r="DNK24" s="545"/>
      <c r="DNL24" s="545"/>
      <c r="DNM24" s="545"/>
      <c r="DNN24" s="545"/>
      <c r="DNO24" s="545"/>
      <c r="DNP24" s="545"/>
      <c r="DNQ24" s="545"/>
      <c r="DNR24" s="545"/>
      <c r="DNS24" s="545"/>
      <c r="DNT24" s="545"/>
      <c r="DNU24" s="545"/>
      <c r="DNV24" s="545"/>
      <c r="DNW24" s="545"/>
      <c r="DNX24" s="545"/>
      <c r="DNY24" s="545"/>
      <c r="DNZ24" s="545"/>
      <c r="DOA24" s="545"/>
      <c r="DOB24" s="545"/>
      <c r="DOC24" s="545"/>
      <c r="DOD24" s="545"/>
      <c r="DOE24" s="545"/>
      <c r="DOF24" s="545"/>
      <c r="DOG24" s="545"/>
      <c r="DOH24" s="545"/>
      <c r="DOI24" s="545"/>
      <c r="DOJ24" s="545"/>
      <c r="DOK24" s="545"/>
      <c r="DOL24" s="545"/>
      <c r="DOM24" s="545"/>
      <c r="DON24" s="545"/>
      <c r="DOO24" s="545"/>
      <c r="DOP24" s="545"/>
      <c r="DOQ24" s="545"/>
      <c r="DOR24" s="545"/>
      <c r="DOS24" s="545"/>
      <c r="DOT24" s="545"/>
      <c r="DOU24" s="545"/>
      <c r="DOV24" s="545"/>
      <c r="DOW24" s="545"/>
      <c r="DOX24" s="545"/>
      <c r="DOY24" s="545"/>
      <c r="DOZ24" s="545"/>
      <c r="DPA24" s="545"/>
      <c r="DPB24" s="545"/>
      <c r="DPC24" s="545"/>
      <c r="DPD24" s="545"/>
      <c r="DPE24" s="545"/>
      <c r="DPF24" s="545"/>
      <c r="DPG24" s="545"/>
      <c r="DPH24" s="545"/>
      <c r="DPI24" s="545"/>
      <c r="DPJ24" s="545"/>
      <c r="DPK24" s="545"/>
      <c r="DPL24" s="545"/>
      <c r="DPM24" s="545"/>
      <c r="DPN24" s="545"/>
      <c r="DPO24" s="545"/>
      <c r="DPP24" s="545"/>
      <c r="DPQ24" s="545"/>
      <c r="DPR24" s="545"/>
      <c r="DPS24" s="545"/>
      <c r="DPT24" s="545"/>
      <c r="DPU24" s="545"/>
      <c r="DPV24" s="545"/>
      <c r="DPW24" s="545"/>
      <c r="DPX24" s="545"/>
      <c r="DPY24" s="545"/>
      <c r="DPZ24" s="545"/>
      <c r="DQA24" s="545"/>
      <c r="DQB24" s="545"/>
      <c r="DQC24" s="545"/>
      <c r="DQD24" s="545"/>
      <c r="DQE24" s="545"/>
      <c r="DQF24" s="545"/>
      <c r="DQG24" s="545"/>
      <c r="DQH24" s="545"/>
      <c r="DQI24" s="545"/>
      <c r="DQJ24" s="545"/>
      <c r="DQK24" s="545"/>
      <c r="DQL24" s="545"/>
      <c r="DQM24" s="545"/>
      <c r="DQN24" s="545"/>
      <c r="DQO24" s="545"/>
      <c r="DQP24" s="545"/>
      <c r="DQQ24" s="545"/>
      <c r="DQR24" s="545"/>
      <c r="DQS24" s="545"/>
      <c r="DQT24" s="545"/>
      <c r="DQU24" s="545"/>
      <c r="DQV24" s="545"/>
      <c r="DQW24" s="545"/>
      <c r="DQX24" s="545"/>
      <c r="DQY24" s="545"/>
      <c r="DQZ24" s="545"/>
      <c r="DRA24" s="545"/>
      <c r="DRB24" s="545"/>
      <c r="DRC24" s="545"/>
      <c r="DRD24" s="545"/>
      <c r="DRE24" s="545"/>
      <c r="DRF24" s="545"/>
      <c r="DRG24" s="545"/>
      <c r="DRH24" s="545"/>
      <c r="DRI24" s="545"/>
      <c r="DRJ24" s="545"/>
      <c r="DRK24" s="545"/>
      <c r="DRL24" s="545"/>
      <c r="DRM24" s="545"/>
      <c r="DRN24" s="545"/>
      <c r="DRO24" s="545"/>
      <c r="DRP24" s="545"/>
      <c r="DRQ24" s="545"/>
      <c r="DRR24" s="545"/>
      <c r="DRS24" s="545"/>
      <c r="DRT24" s="545"/>
      <c r="DRU24" s="545"/>
      <c r="DRV24" s="545"/>
      <c r="DRW24" s="545"/>
      <c r="DRX24" s="545"/>
      <c r="DRY24" s="545"/>
      <c r="DRZ24" s="545"/>
      <c r="DSA24" s="545"/>
      <c r="DSB24" s="545"/>
      <c r="DSC24" s="545"/>
      <c r="DSD24" s="545"/>
      <c r="DSE24" s="545"/>
      <c r="DSF24" s="545"/>
      <c r="DSG24" s="545"/>
      <c r="DSH24" s="545"/>
      <c r="DSI24" s="545"/>
      <c r="DSJ24" s="545"/>
      <c r="DSK24" s="545"/>
      <c r="DSL24" s="545"/>
      <c r="DSM24" s="545"/>
      <c r="DSN24" s="545"/>
      <c r="DSO24" s="545"/>
      <c r="DSP24" s="545"/>
      <c r="DSQ24" s="545"/>
      <c r="DSR24" s="545"/>
      <c r="DSS24" s="545"/>
      <c r="DST24" s="545"/>
      <c r="DSU24" s="545"/>
      <c r="DSV24" s="545"/>
      <c r="DSW24" s="545"/>
      <c r="DSX24" s="545"/>
      <c r="DSY24" s="545"/>
      <c r="DSZ24" s="545"/>
      <c r="DTA24" s="545"/>
      <c r="DTB24" s="545"/>
      <c r="DTC24" s="545"/>
      <c r="DTD24" s="545"/>
      <c r="DTE24" s="545"/>
      <c r="DTF24" s="545"/>
      <c r="DTG24" s="545"/>
      <c r="DTH24" s="545"/>
      <c r="DTI24" s="545"/>
      <c r="DTJ24" s="545"/>
      <c r="DTK24" s="545"/>
      <c r="DTL24" s="545"/>
      <c r="DTM24" s="545"/>
      <c r="DTN24" s="545"/>
      <c r="DTO24" s="545"/>
      <c r="DTP24" s="545"/>
      <c r="DTQ24" s="545"/>
      <c r="DTR24" s="545"/>
      <c r="DTS24" s="545"/>
      <c r="DTT24" s="545"/>
      <c r="DTU24" s="545"/>
      <c r="DTV24" s="545"/>
      <c r="DTW24" s="545"/>
      <c r="DTX24" s="545"/>
      <c r="DTY24" s="545"/>
      <c r="DTZ24" s="545"/>
      <c r="DUA24" s="545"/>
      <c r="DUB24" s="545"/>
      <c r="DUC24" s="545"/>
      <c r="DUD24" s="545"/>
      <c r="DUE24" s="545"/>
      <c r="DUF24" s="545"/>
      <c r="DUG24" s="545"/>
      <c r="DUH24" s="545"/>
      <c r="DUI24" s="545"/>
      <c r="DUJ24" s="545"/>
      <c r="DUK24" s="545"/>
      <c r="DUL24" s="545"/>
      <c r="DUM24" s="545"/>
      <c r="DUN24" s="545"/>
      <c r="DUO24" s="545"/>
      <c r="DUP24" s="545"/>
      <c r="DUQ24" s="545"/>
      <c r="DUR24" s="545"/>
      <c r="DUS24" s="545"/>
      <c r="DUT24" s="545"/>
      <c r="DUU24" s="545"/>
      <c r="DUV24" s="545"/>
      <c r="DUW24" s="545"/>
      <c r="DUX24" s="545"/>
      <c r="DUY24" s="545"/>
      <c r="DUZ24" s="545"/>
      <c r="DVA24" s="545"/>
      <c r="DVB24" s="545"/>
      <c r="DVC24" s="545"/>
      <c r="DVD24" s="545"/>
      <c r="DVE24" s="545"/>
      <c r="DVF24" s="545"/>
      <c r="DVG24" s="545"/>
      <c r="DVH24" s="545"/>
      <c r="DVI24" s="545"/>
      <c r="DVJ24" s="545"/>
      <c r="DVK24" s="545"/>
      <c r="DVL24" s="545"/>
      <c r="DVM24" s="545"/>
      <c r="DVN24" s="545"/>
      <c r="DVO24" s="545"/>
      <c r="DVP24" s="545"/>
      <c r="DVQ24" s="545"/>
      <c r="DVR24" s="545"/>
      <c r="DVS24" s="545"/>
      <c r="DVT24" s="545"/>
      <c r="DVU24" s="545"/>
      <c r="DVV24" s="545"/>
      <c r="DVW24" s="545"/>
      <c r="DVX24" s="545"/>
      <c r="DVY24" s="545"/>
      <c r="DVZ24" s="545"/>
      <c r="DWA24" s="545"/>
      <c r="DWB24" s="545"/>
      <c r="DWC24" s="545"/>
      <c r="DWD24" s="545"/>
      <c r="DWE24" s="545"/>
      <c r="DWF24" s="545"/>
      <c r="DWG24" s="545"/>
      <c r="DWH24" s="545"/>
      <c r="DWI24" s="545"/>
      <c r="DWJ24" s="545"/>
      <c r="DWK24" s="545"/>
      <c r="DWL24" s="545"/>
      <c r="DWM24" s="545"/>
      <c r="DWN24" s="545"/>
      <c r="DWO24" s="545"/>
      <c r="DWP24" s="545"/>
      <c r="DWQ24" s="545"/>
      <c r="DWR24" s="545"/>
      <c r="DWS24" s="545"/>
      <c r="DWT24" s="545"/>
      <c r="DWU24" s="545"/>
      <c r="DWV24" s="545"/>
      <c r="DWW24" s="545"/>
      <c r="DWX24" s="545"/>
      <c r="DWY24" s="545"/>
      <c r="DWZ24" s="545"/>
      <c r="DXA24" s="545"/>
      <c r="DXB24" s="545"/>
      <c r="DXC24" s="545"/>
      <c r="DXD24" s="545"/>
      <c r="DXE24" s="545"/>
      <c r="DXF24" s="545"/>
      <c r="DXG24" s="545"/>
      <c r="DXH24" s="545"/>
      <c r="DXI24" s="545"/>
      <c r="DXJ24" s="545"/>
      <c r="DXK24" s="545"/>
      <c r="DXL24" s="545"/>
      <c r="DXM24" s="545"/>
      <c r="DXN24" s="545"/>
      <c r="DXO24" s="545"/>
      <c r="DXP24" s="545"/>
      <c r="DXQ24" s="545"/>
      <c r="DXR24" s="545"/>
      <c r="DXS24" s="545"/>
      <c r="DXT24" s="545"/>
      <c r="DXU24" s="545"/>
      <c r="DXV24" s="545"/>
      <c r="DXW24" s="545"/>
      <c r="DXX24" s="545"/>
      <c r="DXY24" s="545"/>
      <c r="DXZ24" s="545"/>
      <c r="DYA24" s="545"/>
      <c r="DYB24" s="545"/>
      <c r="DYC24" s="545"/>
      <c r="DYD24" s="545"/>
      <c r="DYE24" s="545"/>
      <c r="DYF24" s="545"/>
      <c r="DYG24" s="545"/>
      <c r="DYH24" s="545"/>
      <c r="DYI24" s="545"/>
      <c r="DYJ24" s="545"/>
      <c r="DYK24" s="545"/>
      <c r="DYL24" s="545"/>
      <c r="DYM24" s="545"/>
      <c r="DYN24" s="545"/>
      <c r="DYO24" s="545"/>
      <c r="DYP24" s="545"/>
      <c r="DYQ24" s="545"/>
      <c r="DYR24" s="545"/>
      <c r="DYS24" s="545"/>
      <c r="DYT24" s="545"/>
      <c r="DYU24" s="545"/>
      <c r="DYV24" s="545"/>
      <c r="DYW24" s="545"/>
      <c r="DYX24" s="545"/>
      <c r="DYY24" s="545"/>
      <c r="DYZ24" s="545"/>
      <c r="DZA24" s="545"/>
      <c r="DZB24" s="545"/>
      <c r="DZC24" s="545"/>
      <c r="DZD24" s="545"/>
      <c r="DZE24" s="545"/>
      <c r="DZF24" s="545"/>
      <c r="DZG24" s="545"/>
      <c r="DZH24" s="545"/>
      <c r="DZI24" s="545"/>
      <c r="DZJ24" s="545"/>
      <c r="DZK24" s="545"/>
      <c r="DZL24" s="545"/>
      <c r="DZM24" s="545"/>
      <c r="DZN24" s="545"/>
      <c r="DZO24" s="545"/>
      <c r="DZP24" s="545"/>
      <c r="DZQ24" s="545"/>
      <c r="DZR24" s="545"/>
      <c r="DZS24" s="545"/>
      <c r="DZT24" s="545"/>
      <c r="DZU24" s="545"/>
      <c r="DZV24" s="545"/>
      <c r="DZW24" s="545"/>
      <c r="DZX24" s="545"/>
      <c r="DZY24" s="545"/>
      <c r="DZZ24" s="545"/>
      <c r="EAA24" s="545"/>
      <c r="EAB24" s="545"/>
      <c r="EAC24" s="545"/>
      <c r="EAD24" s="545"/>
      <c r="EAE24" s="545"/>
      <c r="EAF24" s="545"/>
      <c r="EAG24" s="545"/>
      <c r="EAH24" s="545"/>
      <c r="EAI24" s="545"/>
      <c r="EAJ24" s="545"/>
      <c r="EAK24" s="545"/>
      <c r="EAL24" s="545"/>
      <c r="EAM24" s="545"/>
      <c r="EAN24" s="545"/>
      <c r="EAO24" s="545"/>
      <c r="EAP24" s="545"/>
      <c r="EAQ24" s="545"/>
      <c r="EAR24" s="545"/>
      <c r="EAS24" s="545"/>
      <c r="EAT24" s="545"/>
      <c r="EAU24" s="545"/>
      <c r="EAV24" s="545"/>
      <c r="EAW24" s="545"/>
      <c r="EAX24" s="545"/>
      <c r="EAY24" s="545"/>
      <c r="EAZ24" s="545"/>
      <c r="EBA24" s="545"/>
      <c r="EBB24" s="545"/>
      <c r="EBC24" s="545"/>
      <c r="EBD24" s="545"/>
      <c r="EBE24" s="545"/>
      <c r="EBF24" s="545"/>
      <c r="EBG24" s="545"/>
      <c r="EBH24" s="545"/>
      <c r="EBI24" s="545"/>
      <c r="EBJ24" s="545"/>
      <c r="EBK24" s="545"/>
      <c r="EBL24" s="545"/>
      <c r="EBM24" s="545"/>
      <c r="EBN24" s="545"/>
      <c r="EBO24" s="545"/>
      <c r="EBP24" s="545"/>
      <c r="EBQ24" s="545"/>
      <c r="EBR24" s="545"/>
      <c r="EBS24" s="545"/>
      <c r="EBT24" s="545"/>
      <c r="EBU24" s="545"/>
      <c r="EBV24" s="545"/>
      <c r="EBW24" s="545"/>
      <c r="EBX24" s="545"/>
      <c r="EBY24" s="545"/>
      <c r="EBZ24" s="545"/>
      <c r="ECA24" s="545"/>
      <c r="ECB24" s="545"/>
      <c r="ECC24" s="545"/>
      <c r="ECD24" s="545"/>
      <c r="ECE24" s="545"/>
      <c r="ECF24" s="545"/>
      <c r="ECG24" s="545"/>
      <c r="ECH24" s="545"/>
      <c r="ECI24" s="545"/>
      <c r="ECJ24" s="545"/>
      <c r="ECK24" s="545"/>
      <c r="ECL24" s="545"/>
      <c r="ECM24" s="545"/>
      <c r="ECN24" s="545"/>
      <c r="ECO24" s="545"/>
      <c r="ECP24" s="545"/>
      <c r="ECQ24" s="545"/>
      <c r="ECR24" s="545"/>
      <c r="ECS24" s="545"/>
      <c r="ECT24" s="545"/>
      <c r="ECU24" s="545"/>
      <c r="ECV24" s="545"/>
      <c r="ECW24" s="545"/>
      <c r="ECX24" s="545"/>
      <c r="ECY24" s="545"/>
      <c r="ECZ24" s="545"/>
      <c r="EDA24" s="545"/>
      <c r="EDB24" s="545"/>
      <c r="EDC24" s="545"/>
      <c r="EDD24" s="545"/>
      <c r="EDE24" s="545"/>
      <c r="EDF24" s="545"/>
      <c r="EDG24" s="545"/>
      <c r="EDH24" s="545"/>
      <c r="EDI24" s="545"/>
      <c r="EDJ24" s="545"/>
      <c r="EDK24" s="545"/>
      <c r="EDL24" s="545"/>
      <c r="EDM24" s="545"/>
      <c r="EDN24" s="545"/>
      <c r="EDO24" s="545"/>
      <c r="EDP24" s="545"/>
      <c r="EDQ24" s="545"/>
      <c r="EDR24" s="545"/>
      <c r="EDS24" s="545"/>
      <c r="EDT24" s="545"/>
      <c r="EDU24" s="545"/>
      <c r="EDV24" s="545"/>
      <c r="EDW24" s="545"/>
      <c r="EDX24" s="545"/>
      <c r="EDY24" s="545"/>
      <c r="EDZ24" s="545"/>
      <c r="EEA24" s="545"/>
      <c r="EEB24" s="545"/>
      <c r="EEC24" s="545"/>
      <c r="EED24" s="545"/>
      <c r="EEE24" s="545"/>
      <c r="EEF24" s="545"/>
      <c r="EEG24" s="545"/>
      <c r="EEH24" s="545"/>
      <c r="EEI24" s="545"/>
      <c r="EEJ24" s="545"/>
      <c r="EEK24" s="545"/>
      <c r="EEL24" s="545"/>
      <c r="EEM24" s="545"/>
      <c r="EEN24" s="545"/>
      <c r="EEO24" s="545"/>
      <c r="EEP24" s="545"/>
      <c r="EEQ24" s="545"/>
      <c r="EER24" s="545"/>
      <c r="EES24" s="545"/>
      <c r="EET24" s="545"/>
      <c r="EEU24" s="545"/>
      <c r="EEV24" s="545"/>
      <c r="EEW24" s="545"/>
      <c r="EEX24" s="545"/>
      <c r="EEY24" s="545"/>
      <c r="EEZ24" s="545"/>
      <c r="EFA24" s="545"/>
      <c r="EFB24" s="545"/>
      <c r="EFC24" s="545"/>
      <c r="EFD24" s="545"/>
      <c r="EFE24" s="545"/>
      <c r="EFF24" s="545"/>
      <c r="EFG24" s="545"/>
      <c r="EFH24" s="545"/>
      <c r="EFI24" s="545"/>
      <c r="EFJ24" s="545"/>
      <c r="EFK24" s="545"/>
      <c r="EFL24" s="545"/>
      <c r="EFM24" s="545"/>
      <c r="EFN24" s="545"/>
      <c r="EFO24" s="545"/>
      <c r="EFP24" s="545"/>
      <c r="EFQ24" s="545"/>
      <c r="EFR24" s="545"/>
      <c r="EFS24" s="545"/>
      <c r="EFT24" s="545"/>
      <c r="EFU24" s="545"/>
      <c r="EFV24" s="545"/>
      <c r="EFW24" s="545"/>
      <c r="EFX24" s="545"/>
      <c r="EFY24" s="545"/>
      <c r="EFZ24" s="545"/>
      <c r="EGA24" s="545"/>
      <c r="EGB24" s="545"/>
      <c r="EGC24" s="545"/>
      <c r="EGD24" s="545"/>
      <c r="EGE24" s="545"/>
      <c r="EGF24" s="545"/>
      <c r="EGG24" s="545"/>
      <c r="EGH24" s="545"/>
      <c r="EGI24" s="545"/>
      <c r="EGJ24" s="545"/>
      <c r="EGK24" s="545"/>
      <c r="EGL24" s="545"/>
      <c r="EGM24" s="545"/>
      <c r="EGN24" s="545"/>
      <c r="EGO24" s="545"/>
      <c r="EGP24" s="545"/>
      <c r="EGQ24" s="545"/>
      <c r="EGR24" s="545"/>
      <c r="EGS24" s="545"/>
      <c r="EGT24" s="545"/>
      <c r="EGU24" s="545"/>
      <c r="EGV24" s="545"/>
      <c r="EGW24" s="545"/>
      <c r="EGX24" s="545"/>
      <c r="EGY24" s="545"/>
      <c r="EGZ24" s="545"/>
      <c r="EHA24" s="545"/>
      <c r="EHB24" s="545"/>
      <c r="EHC24" s="545"/>
      <c r="EHD24" s="545"/>
      <c r="EHE24" s="545"/>
      <c r="EHF24" s="545"/>
      <c r="EHG24" s="545"/>
      <c r="EHH24" s="545"/>
      <c r="EHI24" s="545"/>
      <c r="EHJ24" s="545"/>
      <c r="EHK24" s="545"/>
      <c r="EHL24" s="545"/>
      <c r="EHM24" s="545"/>
      <c r="EHN24" s="545"/>
      <c r="EHO24" s="545"/>
      <c r="EHP24" s="545"/>
      <c r="EHQ24" s="545"/>
      <c r="EHR24" s="545"/>
      <c r="EHS24" s="545"/>
      <c r="EHT24" s="545"/>
      <c r="EHU24" s="545"/>
      <c r="EHV24" s="545"/>
      <c r="EHW24" s="545"/>
      <c r="EHX24" s="545"/>
      <c r="EHY24" s="545"/>
      <c r="EHZ24" s="545"/>
      <c r="EIA24" s="545"/>
      <c r="EIB24" s="545"/>
      <c r="EIC24" s="545"/>
      <c r="EID24" s="545"/>
      <c r="EIE24" s="545"/>
      <c r="EIF24" s="545"/>
      <c r="EIG24" s="545"/>
      <c r="EIH24" s="545"/>
      <c r="EII24" s="545"/>
      <c r="EIJ24" s="545"/>
      <c r="EIK24" s="545"/>
      <c r="EIL24" s="545"/>
      <c r="EIM24" s="545"/>
      <c r="EIN24" s="545"/>
      <c r="EIO24" s="545"/>
      <c r="EIP24" s="545"/>
      <c r="EIQ24" s="545"/>
      <c r="EIR24" s="545"/>
      <c r="EIS24" s="545"/>
      <c r="EIT24" s="545"/>
      <c r="EIU24" s="545"/>
      <c r="EIV24" s="545"/>
      <c r="EIW24" s="545"/>
      <c r="EIX24" s="545"/>
      <c r="EIY24" s="545"/>
      <c r="EIZ24" s="545"/>
      <c r="EJA24" s="545"/>
      <c r="EJB24" s="545"/>
      <c r="EJC24" s="545"/>
      <c r="EJD24" s="545"/>
      <c r="EJE24" s="545"/>
      <c r="EJF24" s="545"/>
      <c r="EJG24" s="545"/>
      <c r="EJH24" s="545"/>
      <c r="EJI24" s="545"/>
      <c r="EJJ24" s="545"/>
      <c r="EJK24" s="545"/>
      <c r="EJL24" s="545"/>
      <c r="EJM24" s="545"/>
      <c r="EJN24" s="545"/>
      <c r="EJO24" s="545"/>
      <c r="EJP24" s="545"/>
      <c r="EJQ24" s="545"/>
      <c r="EJR24" s="545"/>
      <c r="EJS24" s="545"/>
      <c r="EJT24" s="545"/>
      <c r="EJU24" s="545"/>
      <c r="EJV24" s="545"/>
      <c r="EJW24" s="545"/>
      <c r="EJX24" s="545"/>
      <c r="EJY24" s="545"/>
      <c r="EJZ24" s="545"/>
      <c r="EKA24" s="545"/>
      <c r="EKB24" s="545"/>
      <c r="EKC24" s="545"/>
      <c r="EKD24" s="545"/>
      <c r="EKE24" s="545"/>
      <c r="EKF24" s="545"/>
      <c r="EKG24" s="545"/>
      <c r="EKH24" s="545"/>
      <c r="EKI24" s="545"/>
      <c r="EKJ24" s="545"/>
      <c r="EKK24" s="545"/>
      <c r="EKL24" s="545"/>
      <c r="EKM24" s="545"/>
      <c r="EKN24" s="545"/>
      <c r="EKO24" s="545"/>
      <c r="EKP24" s="545"/>
      <c r="EKQ24" s="545"/>
      <c r="EKR24" s="545"/>
      <c r="EKS24" s="545"/>
      <c r="EKT24" s="545"/>
      <c r="EKU24" s="545"/>
      <c r="EKV24" s="545"/>
      <c r="EKW24" s="545"/>
      <c r="EKX24" s="545"/>
      <c r="EKY24" s="545"/>
      <c r="EKZ24" s="545"/>
      <c r="ELA24" s="545"/>
      <c r="ELB24" s="545"/>
      <c r="ELC24" s="545"/>
      <c r="ELD24" s="545"/>
      <c r="ELE24" s="545"/>
      <c r="ELF24" s="545"/>
      <c r="ELG24" s="545"/>
      <c r="ELH24" s="545"/>
      <c r="ELI24" s="545"/>
      <c r="ELJ24" s="545"/>
      <c r="ELK24" s="545"/>
      <c r="ELL24" s="545"/>
      <c r="ELM24" s="545"/>
      <c r="ELN24" s="545"/>
      <c r="ELO24" s="545"/>
      <c r="ELP24" s="545"/>
      <c r="ELQ24" s="545"/>
      <c r="ELR24" s="545"/>
      <c r="ELS24" s="545"/>
      <c r="ELT24" s="545"/>
      <c r="ELU24" s="545"/>
      <c r="ELV24" s="545"/>
      <c r="ELW24" s="545"/>
      <c r="ELX24" s="545"/>
      <c r="ELY24" s="545"/>
      <c r="ELZ24" s="545"/>
      <c r="EMA24" s="545"/>
      <c r="EMB24" s="545"/>
      <c r="EMC24" s="545"/>
      <c r="EMD24" s="545"/>
      <c r="EME24" s="545"/>
      <c r="EMF24" s="545"/>
      <c r="EMG24" s="545"/>
      <c r="EMH24" s="545"/>
      <c r="EMI24" s="545"/>
      <c r="EMJ24" s="545"/>
      <c r="EMK24" s="545"/>
      <c r="EML24" s="545"/>
      <c r="EMM24" s="545"/>
      <c r="EMN24" s="545"/>
      <c r="EMO24" s="545"/>
      <c r="EMP24" s="545"/>
      <c r="EMQ24" s="545"/>
      <c r="EMR24" s="545"/>
      <c r="EMS24" s="545"/>
      <c r="EMT24" s="545"/>
      <c r="EMU24" s="545"/>
      <c r="EMV24" s="545"/>
      <c r="EMW24" s="545"/>
      <c r="EMX24" s="545"/>
      <c r="EMY24" s="545"/>
      <c r="EMZ24" s="545"/>
      <c r="ENA24" s="545"/>
      <c r="ENB24" s="545"/>
      <c r="ENC24" s="545"/>
      <c r="END24" s="545"/>
      <c r="ENE24" s="545"/>
      <c r="ENF24" s="545"/>
      <c r="ENG24" s="545"/>
      <c r="ENH24" s="545"/>
      <c r="ENI24" s="545"/>
      <c r="ENJ24" s="545"/>
      <c r="ENK24" s="545"/>
      <c r="ENL24" s="545"/>
      <c r="ENM24" s="545"/>
      <c r="ENN24" s="545"/>
      <c r="ENO24" s="545"/>
      <c r="ENP24" s="545"/>
      <c r="ENQ24" s="545"/>
      <c r="ENR24" s="545"/>
      <c r="ENS24" s="545"/>
      <c r="ENT24" s="545"/>
      <c r="ENU24" s="545"/>
      <c r="ENV24" s="545"/>
      <c r="ENW24" s="545"/>
      <c r="ENX24" s="545"/>
      <c r="ENY24" s="545"/>
      <c r="ENZ24" s="545"/>
      <c r="EOA24" s="545"/>
      <c r="EOB24" s="545"/>
      <c r="EOC24" s="545"/>
      <c r="EOD24" s="545"/>
      <c r="EOE24" s="545"/>
      <c r="EOF24" s="545"/>
      <c r="EOG24" s="545"/>
      <c r="EOH24" s="545"/>
      <c r="EOI24" s="545"/>
      <c r="EOJ24" s="545"/>
      <c r="EOK24" s="545"/>
      <c r="EOL24" s="545"/>
      <c r="EOM24" s="545"/>
      <c r="EON24" s="545"/>
      <c r="EOO24" s="545"/>
      <c r="EOP24" s="545"/>
      <c r="EOQ24" s="545"/>
      <c r="EOR24" s="545"/>
      <c r="EOS24" s="545"/>
      <c r="EOT24" s="545"/>
      <c r="EOU24" s="545"/>
      <c r="EOV24" s="545"/>
      <c r="EOW24" s="545"/>
      <c r="EOX24" s="545"/>
      <c r="EOY24" s="545"/>
      <c r="EOZ24" s="545"/>
      <c r="EPA24" s="545"/>
      <c r="EPB24" s="545"/>
      <c r="EPC24" s="545"/>
      <c r="EPD24" s="545"/>
      <c r="EPE24" s="545"/>
      <c r="EPF24" s="545"/>
      <c r="EPG24" s="545"/>
      <c r="EPH24" s="545"/>
      <c r="EPI24" s="545"/>
      <c r="EPJ24" s="545"/>
      <c r="EPK24" s="545"/>
      <c r="EPL24" s="545"/>
      <c r="EPM24" s="545"/>
      <c r="EPN24" s="545"/>
      <c r="EPO24" s="545"/>
      <c r="EPP24" s="545"/>
      <c r="EPQ24" s="545"/>
      <c r="EPR24" s="545"/>
      <c r="EPS24" s="545"/>
      <c r="EPT24" s="545"/>
      <c r="EPU24" s="545"/>
      <c r="EPV24" s="545"/>
      <c r="EPW24" s="545"/>
      <c r="EPX24" s="545"/>
      <c r="EPY24" s="545"/>
      <c r="EPZ24" s="545"/>
      <c r="EQA24" s="545"/>
      <c r="EQB24" s="545"/>
      <c r="EQC24" s="545"/>
      <c r="EQD24" s="545"/>
      <c r="EQE24" s="545"/>
      <c r="EQF24" s="545"/>
      <c r="EQG24" s="545"/>
      <c r="EQH24" s="545"/>
      <c r="EQI24" s="545"/>
      <c r="EQJ24" s="545"/>
      <c r="EQK24" s="545"/>
      <c r="EQL24" s="545"/>
      <c r="EQM24" s="545"/>
      <c r="EQN24" s="545"/>
      <c r="EQO24" s="545"/>
      <c r="EQP24" s="545"/>
      <c r="EQQ24" s="545"/>
      <c r="EQR24" s="545"/>
      <c r="EQS24" s="545"/>
      <c r="EQT24" s="545"/>
      <c r="EQU24" s="545"/>
      <c r="EQV24" s="545"/>
      <c r="EQW24" s="545"/>
      <c r="EQX24" s="545"/>
      <c r="EQY24" s="545"/>
      <c r="EQZ24" s="545"/>
      <c r="ERA24" s="545"/>
      <c r="ERB24" s="545"/>
      <c r="ERC24" s="545"/>
      <c r="ERD24" s="545"/>
      <c r="ERE24" s="545"/>
      <c r="ERF24" s="545"/>
      <c r="ERG24" s="545"/>
      <c r="ERH24" s="545"/>
      <c r="ERI24" s="545"/>
      <c r="ERJ24" s="545"/>
      <c r="ERK24" s="545"/>
      <c r="ERL24" s="545"/>
      <c r="ERM24" s="545"/>
      <c r="ERN24" s="545"/>
      <c r="ERO24" s="545"/>
      <c r="ERP24" s="545"/>
      <c r="ERQ24" s="545"/>
      <c r="ERR24" s="545"/>
      <c r="ERS24" s="545"/>
      <c r="ERT24" s="545"/>
      <c r="ERU24" s="545"/>
      <c r="ERV24" s="545"/>
      <c r="ERW24" s="545"/>
      <c r="ERX24" s="545"/>
      <c r="ERY24" s="545"/>
      <c r="ERZ24" s="545"/>
      <c r="ESA24" s="545"/>
      <c r="ESB24" s="545"/>
      <c r="ESC24" s="545"/>
      <c r="ESD24" s="545"/>
      <c r="ESE24" s="545"/>
      <c r="ESF24" s="545"/>
      <c r="ESG24" s="545"/>
      <c r="ESH24" s="545"/>
      <c r="ESI24" s="545"/>
      <c r="ESJ24" s="545"/>
      <c r="ESK24" s="545"/>
      <c r="ESL24" s="545"/>
      <c r="ESM24" s="545"/>
      <c r="ESN24" s="545"/>
      <c r="ESO24" s="545"/>
      <c r="ESP24" s="545"/>
      <c r="ESQ24" s="545"/>
      <c r="ESR24" s="545"/>
      <c r="ESS24" s="545"/>
      <c r="EST24" s="545"/>
      <c r="ESU24" s="545"/>
      <c r="ESV24" s="545"/>
      <c r="ESW24" s="545"/>
      <c r="ESX24" s="545"/>
      <c r="ESY24" s="545"/>
      <c r="ESZ24" s="545"/>
      <c r="ETA24" s="545"/>
      <c r="ETB24" s="545"/>
      <c r="ETC24" s="545"/>
      <c r="ETD24" s="545"/>
      <c r="ETE24" s="545"/>
      <c r="ETF24" s="545"/>
      <c r="ETG24" s="545"/>
      <c r="ETH24" s="545"/>
      <c r="ETI24" s="545"/>
      <c r="ETJ24" s="545"/>
      <c r="ETK24" s="545"/>
      <c r="ETL24" s="545"/>
      <c r="ETM24" s="545"/>
      <c r="ETN24" s="545"/>
      <c r="ETO24" s="545"/>
      <c r="ETP24" s="545"/>
      <c r="ETQ24" s="545"/>
      <c r="ETR24" s="545"/>
      <c r="ETS24" s="545"/>
      <c r="ETT24" s="545"/>
      <c r="ETU24" s="545"/>
      <c r="ETV24" s="545"/>
      <c r="ETW24" s="545"/>
      <c r="ETX24" s="545"/>
      <c r="ETY24" s="545"/>
      <c r="ETZ24" s="545"/>
      <c r="EUA24" s="545"/>
      <c r="EUB24" s="545"/>
      <c r="EUC24" s="545"/>
      <c r="EUD24" s="545"/>
      <c r="EUE24" s="545"/>
      <c r="EUF24" s="545"/>
      <c r="EUG24" s="545"/>
      <c r="EUH24" s="545"/>
      <c r="EUI24" s="545"/>
      <c r="EUJ24" s="545"/>
      <c r="EUK24" s="545"/>
      <c r="EUL24" s="545"/>
      <c r="EUM24" s="545"/>
      <c r="EUN24" s="545"/>
      <c r="EUO24" s="545"/>
      <c r="EUP24" s="545"/>
      <c r="EUQ24" s="545"/>
      <c r="EUR24" s="545"/>
      <c r="EUS24" s="545"/>
      <c r="EUT24" s="545"/>
      <c r="EUU24" s="545"/>
      <c r="EUV24" s="545"/>
      <c r="EUW24" s="545"/>
      <c r="EUX24" s="545"/>
      <c r="EUY24" s="545"/>
      <c r="EUZ24" s="545"/>
      <c r="EVA24" s="545"/>
      <c r="EVB24" s="545"/>
      <c r="EVC24" s="545"/>
      <c r="EVD24" s="545"/>
      <c r="EVE24" s="545"/>
      <c r="EVF24" s="545"/>
      <c r="EVG24" s="545"/>
      <c r="EVH24" s="545"/>
      <c r="EVI24" s="545"/>
      <c r="EVJ24" s="545"/>
      <c r="EVK24" s="545"/>
      <c r="EVL24" s="545"/>
      <c r="EVM24" s="545"/>
      <c r="EVN24" s="545"/>
      <c r="EVO24" s="545"/>
      <c r="EVP24" s="545"/>
      <c r="EVQ24" s="545"/>
      <c r="EVR24" s="545"/>
      <c r="EVS24" s="545"/>
      <c r="EVT24" s="545"/>
      <c r="EVU24" s="545"/>
      <c r="EVV24" s="545"/>
      <c r="EVW24" s="545"/>
      <c r="EVX24" s="545"/>
      <c r="EVY24" s="545"/>
      <c r="EVZ24" s="545"/>
      <c r="EWA24" s="545"/>
      <c r="EWB24" s="545"/>
      <c r="EWC24" s="545"/>
      <c r="EWD24" s="545"/>
      <c r="EWE24" s="545"/>
      <c r="EWF24" s="545"/>
      <c r="EWG24" s="545"/>
      <c r="EWH24" s="545"/>
      <c r="EWI24" s="545"/>
      <c r="EWJ24" s="545"/>
      <c r="EWK24" s="545"/>
      <c r="EWL24" s="545"/>
      <c r="EWM24" s="545"/>
      <c r="EWN24" s="545"/>
      <c r="EWO24" s="545"/>
      <c r="EWP24" s="545"/>
      <c r="EWQ24" s="545"/>
      <c r="EWR24" s="545"/>
      <c r="EWS24" s="545"/>
      <c r="EWT24" s="545"/>
      <c r="EWU24" s="545"/>
      <c r="EWV24" s="545"/>
      <c r="EWW24" s="545"/>
      <c r="EWX24" s="545"/>
      <c r="EWY24" s="545"/>
      <c r="EWZ24" s="545"/>
      <c r="EXA24" s="545"/>
      <c r="EXB24" s="545"/>
      <c r="EXC24" s="545"/>
      <c r="EXD24" s="545"/>
      <c r="EXE24" s="545"/>
      <c r="EXF24" s="545"/>
      <c r="EXG24" s="545"/>
      <c r="EXH24" s="545"/>
      <c r="EXI24" s="545"/>
      <c r="EXJ24" s="545"/>
      <c r="EXK24" s="545"/>
      <c r="EXL24" s="545"/>
      <c r="EXM24" s="545"/>
      <c r="EXN24" s="545"/>
      <c r="EXO24" s="545"/>
      <c r="EXP24" s="545"/>
      <c r="EXQ24" s="545"/>
      <c r="EXR24" s="545"/>
      <c r="EXS24" s="545"/>
      <c r="EXT24" s="545"/>
      <c r="EXU24" s="545"/>
      <c r="EXV24" s="545"/>
      <c r="EXW24" s="545"/>
      <c r="EXX24" s="545"/>
      <c r="EXY24" s="545"/>
      <c r="EXZ24" s="545"/>
      <c r="EYA24" s="545"/>
      <c r="EYB24" s="545"/>
      <c r="EYC24" s="545"/>
      <c r="EYD24" s="545"/>
      <c r="EYE24" s="545"/>
      <c r="EYF24" s="545"/>
      <c r="EYG24" s="545"/>
      <c r="EYH24" s="545"/>
      <c r="EYI24" s="545"/>
      <c r="EYJ24" s="545"/>
      <c r="EYK24" s="545"/>
      <c r="EYL24" s="545"/>
      <c r="EYM24" s="545"/>
      <c r="EYN24" s="545"/>
      <c r="EYO24" s="545"/>
      <c r="EYP24" s="545"/>
      <c r="EYQ24" s="545"/>
      <c r="EYR24" s="545"/>
      <c r="EYS24" s="545"/>
      <c r="EYT24" s="545"/>
      <c r="EYU24" s="545"/>
      <c r="EYV24" s="545"/>
      <c r="EYW24" s="545"/>
      <c r="EYX24" s="545"/>
      <c r="EYY24" s="545"/>
      <c r="EYZ24" s="545"/>
      <c r="EZA24" s="545"/>
      <c r="EZB24" s="545"/>
      <c r="EZC24" s="545"/>
      <c r="EZD24" s="545"/>
      <c r="EZE24" s="545"/>
      <c r="EZF24" s="545"/>
      <c r="EZG24" s="545"/>
      <c r="EZH24" s="545"/>
      <c r="EZI24" s="545"/>
      <c r="EZJ24" s="545"/>
      <c r="EZK24" s="545"/>
      <c r="EZL24" s="545"/>
      <c r="EZM24" s="545"/>
      <c r="EZN24" s="545"/>
      <c r="EZO24" s="545"/>
      <c r="EZP24" s="545"/>
      <c r="EZQ24" s="545"/>
      <c r="EZR24" s="545"/>
      <c r="EZS24" s="545"/>
      <c r="EZT24" s="545"/>
      <c r="EZU24" s="545"/>
      <c r="EZV24" s="545"/>
      <c r="EZW24" s="545"/>
      <c r="EZX24" s="545"/>
      <c r="EZY24" s="545"/>
      <c r="EZZ24" s="545"/>
      <c r="FAA24" s="545"/>
      <c r="FAB24" s="545"/>
      <c r="FAC24" s="545"/>
      <c r="FAD24" s="545"/>
      <c r="FAE24" s="545"/>
      <c r="FAF24" s="545"/>
      <c r="FAG24" s="545"/>
      <c r="FAH24" s="545"/>
      <c r="FAI24" s="545"/>
      <c r="FAJ24" s="545"/>
      <c r="FAK24" s="545"/>
      <c r="FAL24" s="545"/>
      <c r="FAM24" s="545"/>
      <c r="FAN24" s="545"/>
      <c r="FAO24" s="545"/>
      <c r="FAP24" s="545"/>
      <c r="FAQ24" s="545"/>
      <c r="FAR24" s="545"/>
      <c r="FAS24" s="545"/>
      <c r="FAT24" s="545"/>
      <c r="FAU24" s="545"/>
      <c r="FAV24" s="545"/>
      <c r="FAW24" s="545"/>
      <c r="FAX24" s="545"/>
      <c r="FAY24" s="545"/>
      <c r="FAZ24" s="545"/>
      <c r="FBA24" s="545"/>
      <c r="FBB24" s="545"/>
      <c r="FBC24" s="545"/>
      <c r="FBD24" s="545"/>
      <c r="FBE24" s="545"/>
      <c r="FBF24" s="545"/>
      <c r="FBG24" s="545"/>
      <c r="FBH24" s="545"/>
      <c r="FBI24" s="545"/>
      <c r="FBJ24" s="545"/>
      <c r="FBK24" s="545"/>
      <c r="FBL24" s="545"/>
      <c r="FBM24" s="545"/>
      <c r="FBN24" s="545"/>
      <c r="FBO24" s="545"/>
      <c r="FBP24" s="545"/>
      <c r="FBQ24" s="545"/>
      <c r="FBR24" s="545"/>
      <c r="FBS24" s="545"/>
      <c r="FBT24" s="545"/>
      <c r="FBU24" s="545"/>
      <c r="FBV24" s="545"/>
      <c r="FBW24" s="545"/>
      <c r="FBX24" s="545"/>
      <c r="FBY24" s="545"/>
      <c r="FBZ24" s="545"/>
      <c r="FCA24" s="545"/>
      <c r="FCB24" s="545"/>
      <c r="FCC24" s="545"/>
      <c r="FCD24" s="545"/>
      <c r="FCE24" s="545"/>
      <c r="FCF24" s="545"/>
      <c r="FCG24" s="545"/>
      <c r="FCH24" s="545"/>
      <c r="FCI24" s="545"/>
      <c r="FCJ24" s="545"/>
      <c r="FCK24" s="545"/>
      <c r="FCL24" s="545"/>
      <c r="FCM24" s="545"/>
      <c r="FCN24" s="545"/>
      <c r="FCO24" s="545"/>
      <c r="FCP24" s="545"/>
      <c r="FCQ24" s="545"/>
      <c r="FCR24" s="545"/>
      <c r="FCS24" s="545"/>
      <c r="FCT24" s="545"/>
      <c r="FCU24" s="545"/>
      <c r="FCV24" s="545"/>
      <c r="FCW24" s="545"/>
      <c r="FCX24" s="545"/>
      <c r="FCY24" s="545"/>
      <c r="FCZ24" s="545"/>
      <c r="FDA24" s="545"/>
      <c r="FDB24" s="545"/>
      <c r="FDC24" s="545"/>
      <c r="FDD24" s="545"/>
      <c r="FDE24" s="545"/>
      <c r="FDF24" s="545"/>
      <c r="FDG24" s="545"/>
      <c r="FDH24" s="545"/>
      <c r="FDI24" s="545"/>
      <c r="FDJ24" s="545"/>
      <c r="FDK24" s="545"/>
      <c r="FDL24" s="545"/>
      <c r="FDM24" s="545"/>
      <c r="FDN24" s="545"/>
      <c r="FDO24" s="545"/>
      <c r="FDP24" s="545"/>
      <c r="FDQ24" s="545"/>
      <c r="FDR24" s="545"/>
      <c r="FDS24" s="545"/>
      <c r="FDT24" s="545"/>
      <c r="FDU24" s="545"/>
      <c r="FDV24" s="545"/>
      <c r="FDW24" s="545"/>
      <c r="FDX24" s="545"/>
      <c r="FDY24" s="545"/>
      <c r="FDZ24" s="545"/>
      <c r="FEA24" s="545"/>
      <c r="FEB24" s="545"/>
      <c r="FEC24" s="545"/>
      <c r="FED24" s="545"/>
      <c r="FEE24" s="545"/>
      <c r="FEF24" s="545"/>
      <c r="FEG24" s="545"/>
      <c r="FEH24" s="545"/>
      <c r="FEI24" s="545"/>
      <c r="FEJ24" s="545"/>
      <c r="FEK24" s="545"/>
      <c r="FEL24" s="545"/>
      <c r="FEM24" s="545"/>
      <c r="FEN24" s="545"/>
      <c r="FEO24" s="545"/>
      <c r="FEP24" s="545"/>
      <c r="FEQ24" s="545"/>
      <c r="FER24" s="545"/>
      <c r="FES24" s="545"/>
      <c r="FET24" s="545"/>
      <c r="FEU24" s="545"/>
      <c r="FEV24" s="545"/>
      <c r="FEW24" s="545"/>
      <c r="FEX24" s="545"/>
      <c r="FEY24" s="545"/>
      <c r="FEZ24" s="545"/>
      <c r="FFA24" s="545"/>
      <c r="FFB24" s="545"/>
      <c r="FFC24" s="545"/>
      <c r="FFD24" s="545"/>
      <c r="FFE24" s="545"/>
      <c r="FFF24" s="545"/>
      <c r="FFG24" s="545"/>
      <c r="FFH24" s="545"/>
      <c r="FFI24" s="545"/>
      <c r="FFJ24" s="545"/>
      <c r="FFK24" s="545"/>
      <c r="FFL24" s="545"/>
      <c r="FFM24" s="545"/>
      <c r="FFN24" s="545"/>
      <c r="FFO24" s="545"/>
      <c r="FFP24" s="545"/>
      <c r="FFQ24" s="545"/>
      <c r="FFR24" s="545"/>
      <c r="FFS24" s="545"/>
      <c r="FFT24" s="545"/>
      <c r="FFU24" s="545"/>
      <c r="FFV24" s="545"/>
      <c r="FFW24" s="545"/>
      <c r="FFX24" s="545"/>
      <c r="FFY24" s="545"/>
      <c r="FFZ24" s="545"/>
      <c r="FGA24" s="545"/>
      <c r="FGB24" s="545"/>
      <c r="FGC24" s="545"/>
      <c r="FGD24" s="545"/>
      <c r="FGE24" s="545"/>
      <c r="FGF24" s="545"/>
      <c r="FGG24" s="545"/>
      <c r="FGH24" s="545"/>
      <c r="FGI24" s="545"/>
      <c r="FGJ24" s="545"/>
      <c r="FGK24" s="545"/>
      <c r="FGL24" s="545"/>
      <c r="FGM24" s="545"/>
      <c r="FGN24" s="545"/>
      <c r="FGO24" s="545"/>
      <c r="FGP24" s="545"/>
      <c r="FGQ24" s="545"/>
      <c r="FGR24" s="545"/>
      <c r="FGS24" s="545"/>
      <c r="FGT24" s="545"/>
      <c r="FGU24" s="545"/>
      <c r="FGV24" s="545"/>
      <c r="FGW24" s="545"/>
      <c r="FGX24" s="545"/>
      <c r="FGY24" s="545"/>
      <c r="FGZ24" s="545"/>
      <c r="FHA24" s="545"/>
      <c r="FHB24" s="545"/>
      <c r="FHC24" s="545"/>
      <c r="FHD24" s="545"/>
      <c r="FHE24" s="545"/>
      <c r="FHF24" s="545"/>
      <c r="FHG24" s="545"/>
      <c r="FHH24" s="545"/>
      <c r="FHI24" s="545"/>
      <c r="FHJ24" s="545"/>
      <c r="FHK24" s="545"/>
      <c r="FHL24" s="545"/>
      <c r="FHM24" s="545"/>
      <c r="FHN24" s="545"/>
      <c r="FHO24" s="545"/>
      <c r="FHP24" s="545"/>
      <c r="FHQ24" s="545"/>
      <c r="FHR24" s="545"/>
      <c r="FHS24" s="545"/>
      <c r="FHT24" s="545"/>
      <c r="FHU24" s="545"/>
      <c r="FHV24" s="545"/>
      <c r="FHW24" s="545"/>
      <c r="FHX24" s="545"/>
      <c r="FHY24" s="545"/>
      <c r="FHZ24" s="545"/>
      <c r="FIA24" s="545"/>
      <c r="FIB24" s="545"/>
      <c r="FIC24" s="545"/>
      <c r="FID24" s="545"/>
      <c r="FIE24" s="545"/>
      <c r="FIF24" s="545"/>
      <c r="FIG24" s="545"/>
      <c r="FIH24" s="545"/>
      <c r="FII24" s="545"/>
      <c r="FIJ24" s="545"/>
      <c r="FIK24" s="545"/>
      <c r="FIL24" s="545"/>
      <c r="FIM24" s="545"/>
      <c r="FIN24" s="545"/>
      <c r="FIO24" s="545"/>
      <c r="FIP24" s="545"/>
      <c r="FIQ24" s="545"/>
      <c r="FIR24" s="545"/>
      <c r="FIS24" s="545"/>
      <c r="FIT24" s="545"/>
      <c r="FIU24" s="545"/>
      <c r="FIV24" s="545"/>
      <c r="FIW24" s="545"/>
      <c r="FIX24" s="545"/>
      <c r="FIY24" s="545"/>
      <c r="FIZ24" s="545"/>
      <c r="FJA24" s="545"/>
      <c r="FJB24" s="545"/>
      <c r="FJC24" s="545"/>
      <c r="FJD24" s="545"/>
      <c r="FJE24" s="545"/>
      <c r="FJF24" s="545"/>
      <c r="FJG24" s="545"/>
      <c r="FJH24" s="545"/>
      <c r="FJI24" s="545"/>
      <c r="FJJ24" s="545"/>
      <c r="FJK24" s="545"/>
      <c r="FJL24" s="545"/>
      <c r="FJM24" s="545"/>
      <c r="FJN24" s="545"/>
      <c r="FJO24" s="545"/>
      <c r="FJP24" s="545"/>
      <c r="FJQ24" s="545"/>
      <c r="FJR24" s="545"/>
      <c r="FJS24" s="545"/>
      <c r="FJT24" s="545"/>
      <c r="FJU24" s="545"/>
      <c r="FJV24" s="545"/>
      <c r="FJW24" s="545"/>
      <c r="FJX24" s="545"/>
      <c r="FJY24" s="545"/>
      <c r="FJZ24" s="545"/>
      <c r="FKA24" s="545"/>
      <c r="FKB24" s="545"/>
      <c r="FKC24" s="545"/>
      <c r="FKD24" s="545"/>
      <c r="FKE24" s="545"/>
      <c r="FKF24" s="545"/>
      <c r="FKG24" s="545"/>
      <c r="FKH24" s="545"/>
      <c r="FKI24" s="545"/>
      <c r="FKJ24" s="545"/>
      <c r="FKK24" s="545"/>
      <c r="FKL24" s="545"/>
      <c r="FKM24" s="545"/>
      <c r="FKN24" s="545"/>
      <c r="FKO24" s="545"/>
      <c r="FKP24" s="545"/>
      <c r="FKQ24" s="545"/>
      <c r="FKR24" s="545"/>
      <c r="FKS24" s="545"/>
      <c r="FKT24" s="545"/>
      <c r="FKU24" s="545"/>
      <c r="FKV24" s="545"/>
      <c r="FKW24" s="545"/>
      <c r="FKX24" s="545"/>
      <c r="FKY24" s="545"/>
      <c r="FKZ24" s="545"/>
      <c r="FLA24" s="545"/>
      <c r="FLB24" s="545"/>
      <c r="FLC24" s="545"/>
      <c r="FLD24" s="545"/>
      <c r="FLE24" s="545"/>
      <c r="FLF24" s="545"/>
      <c r="FLG24" s="545"/>
      <c r="FLH24" s="545"/>
      <c r="FLI24" s="545"/>
      <c r="FLJ24" s="545"/>
      <c r="FLK24" s="545"/>
      <c r="FLL24" s="545"/>
      <c r="FLM24" s="545"/>
      <c r="FLN24" s="545"/>
      <c r="FLO24" s="545"/>
      <c r="FLP24" s="545"/>
      <c r="FLQ24" s="545"/>
      <c r="FLR24" s="545"/>
      <c r="FLS24" s="545"/>
      <c r="FLT24" s="545"/>
      <c r="FLU24" s="545"/>
      <c r="FLV24" s="545"/>
      <c r="FLW24" s="545"/>
      <c r="FLX24" s="545"/>
      <c r="FLY24" s="545"/>
      <c r="FLZ24" s="545"/>
      <c r="FMA24" s="545"/>
      <c r="FMB24" s="545"/>
      <c r="FMC24" s="545"/>
      <c r="FMD24" s="545"/>
      <c r="FME24" s="545"/>
      <c r="FMF24" s="545"/>
      <c r="FMG24" s="545"/>
      <c r="FMH24" s="545"/>
      <c r="FMI24" s="545"/>
      <c r="FMJ24" s="545"/>
      <c r="FMK24" s="545"/>
      <c r="FML24" s="545"/>
      <c r="FMM24" s="545"/>
      <c r="FMN24" s="545"/>
      <c r="FMO24" s="545"/>
      <c r="FMP24" s="545"/>
      <c r="FMQ24" s="545"/>
      <c r="FMR24" s="545"/>
      <c r="FMS24" s="545"/>
      <c r="FMT24" s="545"/>
      <c r="FMU24" s="545"/>
      <c r="FMV24" s="545"/>
      <c r="FMW24" s="545"/>
      <c r="FMX24" s="545"/>
      <c r="FMY24" s="545"/>
      <c r="FMZ24" s="545"/>
      <c r="FNA24" s="545"/>
      <c r="FNB24" s="545"/>
      <c r="FNC24" s="545"/>
      <c r="FND24" s="545"/>
      <c r="FNE24" s="545"/>
      <c r="FNF24" s="545"/>
      <c r="FNG24" s="545"/>
      <c r="FNH24" s="545"/>
      <c r="FNI24" s="545"/>
      <c r="FNJ24" s="545"/>
      <c r="FNK24" s="545"/>
      <c r="FNL24" s="545"/>
      <c r="FNM24" s="545"/>
      <c r="FNN24" s="545"/>
      <c r="FNO24" s="545"/>
      <c r="FNP24" s="545"/>
      <c r="FNQ24" s="545"/>
      <c r="FNR24" s="545"/>
      <c r="FNS24" s="545"/>
      <c r="FNT24" s="545"/>
      <c r="FNU24" s="545"/>
      <c r="FNV24" s="545"/>
      <c r="FNW24" s="545"/>
      <c r="FNX24" s="545"/>
      <c r="FNY24" s="545"/>
      <c r="FNZ24" s="545"/>
      <c r="FOA24" s="545"/>
      <c r="FOB24" s="545"/>
      <c r="FOC24" s="545"/>
      <c r="FOD24" s="545"/>
      <c r="FOE24" s="545"/>
      <c r="FOF24" s="545"/>
      <c r="FOG24" s="545"/>
      <c r="FOH24" s="545"/>
      <c r="FOI24" s="545"/>
      <c r="FOJ24" s="545"/>
      <c r="FOK24" s="545"/>
      <c r="FOL24" s="545"/>
      <c r="FOM24" s="545"/>
      <c r="FON24" s="545"/>
      <c r="FOO24" s="545"/>
      <c r="FOP24" s="545"/>
      <c r="FOQ24" s="545"/>
      <c r="FOR24" s="545"/>
      <c r="FOS24" s="545"/>
      <c r="FOT24" s="545"/>
      <c r="FOU24" s="545"/>
      <c r="FOV24" s="545"/>
      <c r="FOW24" s="545"/>
      <c r="FOX24" s="545"/>
      <c r="FOY24" s="545"/>
      <c r="FOZ24" s="545"/>
      <c r="FPA24" s="545"/>
      <c r="FPB24" s="545"/>
      <c r="FPC24" s="545"/>
      <c r="FPD24" s="545"/>
      <c r="FPE24" s="545"/>
      <c r="FPF24" s="545"/>
      <c r="FPG24" s="545"/>
      <c r="FPH24" s="545"/>
      <c r="FPI24" s="545"/>
      <c r="FPJ24" s="545"/>
      <c r="FPK24" s="545"/>
      <c r="FPL24" s="545"/>
      <c r="FPM24" s="545"/>
      <c r="FPN24" s="545"/>
      <c r="FPO24" s="545"/>
      <c r="FPP24" s="545"/>
      <c r="FPQ24" s="545"/>
      <c r="FPR24" s="545"/>
      <c r="FPS24" s="545"/>
      <c r="FPT24" s="545"/>
      <c r="FPU24" s="545"/>
      <c r="FPV24" s="545"/>
      <c r="FPW24" s="545"/>
      <c r="FPX24" s="545"/>
      <c r="FPY24" s="545"/>
      <c r="FPZ24" s="545"/>
      <c r="FQA24" s="545"/>
      <c r="FQB24" s="545"/>
      <c r="FQC24" s="545"/>
      <c r="FQD24" s="545"/>
      <c r="FQE24" s="545"/>
      <c r="FQF24" s="545"/>
      <c r="FQG24" s="545"/>
      <c r="FQH24" s="545"/>
      <c r="FQI24" s="545"/>
      <c r="FQJ24" s="545"/>
      <c r="FQK24" s="545"/>
      <c r="FQL24" s="545"/>
      <c r="FQM24" s="545"/>
      <c r="FQN24" s="545"/>
      <c r="FQO24" s="545"/>
      <c r="FQP24" s="545"/>
      <c r="FQQ24" s="545"/>
      <c r="FQR24" s="545"/>
      <c r="FQS24" s="545"/>
      <c r="FQT24" s="545"/>
      <c r="FQU24" s="545"/>
      <c r="FQV24" s="545"/>
      <c r="FQW24" s="545"/>
      <c r="FQX24" s="545"/>
      <c r="FQY24" s="545"/>
      <c r="FQZ24" s="545"/>
      <c r="FRA24" s="545"/>
      <c r="FRB24" s="545"/>
      <c r="FRC24" s="545"/>
      <c r="FRD24" s="545"/>
      <c r="FRE24" s="545"/>
      <c r="FRF24" s="545"/>
      <c r="FRG24" s="545"/>
      <c r="FRH24" s="545"/>
      <c r="FRI24" s="545"/>
      <c r="FRJ24" s="545"/>
      <c r="FRK24" s="545"/>
      <c r="FRL24" s="545"/>
      <c r="FRM24" s="545"/>
      <c r="FRN24" s="545"/>
      <c r="FRO24" s="545"/>
      <c r="FRP24" s="545"/>
      <c r="FRQ24" s="545"/>
      <c r="FRR24" s="545"/>
      <c r="FRS24" s="545"/>
      <c r="FRT24" s="545"/>
      <c r="FRU24" s="545"/>
      <c r="FRV24" s="545"/>
      <c r="FRW24" s="545"/>
      <c r="FRX24" s="545"/>
      <c r="FRY24" s="545"/>
      <c r="FRZ24" s="545"/>
      <c r="FSA24" s="545"/>
      <c r="FSB24" s="545"/>
      <c r="FSC24" s="545"/>
      <c r="FSD24" s="545"/>
      <c r="FSE24" s="545"/>
      <c r="FSF24" s="545"/>
      <c r="FSG24" s="545"/>
      <c r="FSH24" s="545"/>
      <c r="FSI24" s="545"/>
      <c r="FSJ24" s="545"/>
      <c r="FSK24" s="545"/>
      <c r="FSL24" s="545"/>
      <c r="FSM24" s="545"/>
      <c r="FSN24" s="545"/>
      <c r="FSO24" s="545"/>
      <c r="FSP24" s="545"/>
      <c r="FSQ24" s="545"/>
      <c r="FSR24" s="545"/>
      <c r="FSS24" s="545"/>
      <c r="FST24" s="545"/>
      <c r="FSU24" s="545"/>
      <c r="FSV24" s="545"/>
      <c r="FSW24" s="545"/>
      <c r="FSX24" s="545"/>
      <c r="FSY24" s="545"/>
      <c r="FSZ24" s="545"/>
      <c r="FTA24" s="545"/>
      <c r="FTB24" s="545"/>
      <c r="FTC24" s="545"/>
      <c r="FTD24" s="545"/>
      <c r="FTE24" s="545"/>
      <c r="FTF24" s="545"/>
      <c r="FTG24" s="545"/>
      <c r="FTH24" s="545"/>
      <c r="FTI24" s="545"/>
      <c r="FTJ24" s="545"/>
      <c r="FTK24" s="545"/>
      <c r="FTL24" s="545"/>
      <c r="FTM24" s="545"/>
      <c r="FTN24" s="545"/>
      <c r="FTO24" s="545"/>
      <c r="FTP24" s="545"/>
      <c r="FTQ24" s="545"/>
      <c r="FTR24" s="545"/>
      <c r="FTS24" s="545"/>
      <c r="FTT24" s="545"/>
      <c r="FTU24" s="545"/>
      <c r="FTV24" s="545"/>
      <c r="FTW24" s="545"/>
      <c r="FTX24" s="545"/>
      <c r="FTY24" s="545"/>
      <c r="FTZ24" s="545"/>
      <c r="FUA24" s="545"/>
      <c r="FUB24" s="545"/>
      <c r="FUC24" s="545"/>
      <c r="FUD24" s="545"/>
      <c r="FUE24" s="545"/>
      <c r="FUF24" s="545"/>
      <c r="FUG24" s="545"/>
      <c r="FUH24" s="545"/>
      <c r="FUI24" s="545"/>
      <c r="FUJ24" s="545"/>
      <c r="FUK24" s="545"/>
      <c r="FUL24" s="545"/>
      <c r="FUM24" s="545"/>
      <c r="FUN24" s="545"/>
      <c r="FUO24" s="545"/>
      <c r="FUP24" s="545"/>
      <c r="FUQ24" s="545"/>
      <c r="FUR24" s="545"/>
      <c r="FUS24" s="545"/>
      <c r="FUT24" s="545"/>
      <c r="FUU24" s="545"/>
      <c r="FUV24" s="545"/>
      <c r="FUW24" s="545"/>
      <c r="FUX24" s="545"/>
      <c r="FUY24" s="545"/>
      <c r="FUZ24" s="545"/>
      <c r="FVA24" s="545"/>
      <c r="FVB24" s="545"/>
      <c r="FVC24" s="545"/>
      <c r="FVD24" s="545"/>
      <c r="FVE24" s="545"/>
      <c r="FVF24" s="545"/>
      <c r="FVG24" s="545"/>
      <c r="FVH24" s="545"/>
      <c r="FVI24" s="545"/>
      <c r="FVJ24" s="545"/>
      <c r="FVK24" s="545"/>
      <c r="FVL24" s="545"/>
      <c r="FVM24" s="545"/>
      <c r="FVN24" s="545"/>
      <c r="FVO24" s="545"/>
      <c r="FVP24" s="545"/>
      <c r="FVQ24" s="545"/>
      <c r="FVR24" s="545"/>
      <c r="FVS24" s="545"/>
      <c r="FVT24" s="545"/>
      <c r="FVU24" s="545"/>
      <c r="FVV24" s="545"/>
      <c r="FVW24" s="545"/>
      <c r="FVX24" s="545"/>
      <c r="FVY24" s="545"/>
      <c r="FVZ24" s="545"/>
      <c r="FWA24" s="545"/>
      <c r="FWB24" s="545"/>
      <c r="FWC24" s="545"/>
      <c r="FWD24" s="545"/>
      <c r="FWE24" s="545"/>
      <c r="FWF24" s="545"/>
      <c r="FWG24" s="545"/>
      <c r="FWH24" s="545"/>
      <c r="FWI24" s="545"/>
      <c r="FWJ24" s="545"/>
      <c r="FWK24" s="545"/>
      <c r="FWL24" s="545"/>
      <c r="FWM24" s="545"/>
      <c r="FWN24" s="545"/>
      <c r="FWO24" s="545"/>
      <c r="FWP24" s="545"/>
      <c r="FWQ24" s="545"/>
      <c r="FWR24" s="545"/>
      <c r="FWS24" s="545"/>
      <c r="FWT24" s="545"/>
      <c r="FWU24" s="545"/>
      <c r="FWV24" s="545"/>
      <c r="FWW24" s="545"/>
      <c r="FWX24" s="545"/>
      <c r="FWY24" s="545"/>
      <c r="FWZ24" s="545"/>
      <c r="FXA24" s="545"/>
      <c r="FXB24" s="545"/>
      <c r="FXC24" s="545"/>
      <c r="FXD24" s="545"/>
      <c r="FXE24" s="545"/>
      <c r="FXF24" s="545"/>
      <c r="FXG24" s="545"/>
      <c r="FXH24" s="545"/>
      <c r="FXI24" s="545"/>
      <c r="FXJ24" s="545"/>
      <c r="FXK24" s="545"/>
      <c r="FXL24" s="545"/>
      <c r="FXM24" s="545"/>
      <c r="FXN24" s="545"/>
      <c r="FXO24" s="545"/>
      <c r="FXP24" s="545"/>
      <c r="FXQ24" s="545"/>
      <c r="FXR24" s="545"/>
      <c r="FXS24" s="545"/>
      <c r="FXT24" s="545"/>
      <c r="FXU24" s="545"/>
      <c r="FXV24" s="545"/>
      <c r="FXW24" s="545"/>
      <c r="FXX24" s="545"/>
      <c r="FXY24" s="545"/>
      <c r="FXZ24" s="545"/>
      <c r="FYA24" s="545"/>
      <c r="FYB24" s="545"/>
      <c r="FYC24" s="545"/>
      <c r="FYD24" s="545"/>
      <c r="FYE24" s="545"/>
      <c r="FYF24" s="545"/>
      <c r="FYG24" s="545"/>
      <c r="FYH24" s="545"/>
      <c r="FYI24" s="545"/>
      <c r="FYJ24" s="545"/>
      <c r="FYK24" s="545"/>
      <c r="FYL24" s="545"/>
      <c r="FYM24" s="545"/>
      <c r="FYN24" s="545"/>
      <c r="FYO24" s="545"/>
      <c r="FYP24" s="545"/>
      <c r="FYQ24" s="545"/>
      <c r="FYR24" s="545"/>
      <c r="FYS24" s="545"/>
      <c r="FYT24" s="545"/>
      <c r="FYU24" s="545"/>
      <c r="FYV24" s="545"/>
      <c r="FYW24" s="545"/>
      <c r="FYX24" s="545"/>
      <c r="FYY24" s="545"/>
      <c r="FYZ24" s="545"/>
      <c r="FZA24" s="545"/>
      <c r="FZB24" s="545"/>
      <c r="FZC24" s="545"/>
      <c r="FZD24" s="545"/>
      <c r="FZE24" s="545"/>
      <c r="FZF24" s="545"/>
      <c r="FZG24" s="545"/>
      <c r="FZH24" s="545"/>
      <c r="FZI24" s="545"/>
      <c r="FZJ24" s="545"/>
      <c r="FZK24" s="545"/>
      <c r="FZL24" s="545"/>
      <c r="FZM24" s="545"/>
      <c r="FZN24" s="545"/>
      <c r="FZO24" s="545"/>
      <c r="FZP24" s="545"/>
      <c r="FZQ24" s="545"/>
      <c r="FZR24" s="545"/>
      <c r="FZS24" s="545"/>
      <c r="FZT24" s="545"/>
      <c r="FZU24" s="545"/>
      <c r="FZV24" s="545"/>
      <c r="FZW24" s="545"/>
      <c r="FZX24" s="545"/>
      <c r="FZY24" s="545"/>
      <c r="FZZ24" s="545"/>
      <c r="GAA24" s="545"/>
      <c r="GAB24" s="545"/>
      <c r="GAC24" s="545"/>
      <c r="GAD24" s="545"/>
      <c r="GAE24" s="545"/>
      <c r="GAF24" s="545"/>
      <c r="GAG24" s="545"/>
      <c r="GAH24" s="545"/>
      <c r="GAI24" s="545"/>
      <c r="GAJ24" s="545"/>
      <c r="GAK24" s="545"/>
      <c r="GAL24" s="545"/>
      <c r="GAM24" s="545"/>
      <c r="GAN24" s="545"/>
      <c r="GAO24" s="545"/>
      <c r="GAP24" s="545"/>
      <c r="GAQ24" s="545"/>
      <c r="GAR24" s="545"/>
      <c r="GAS24" s="545"/>
      <c r="GAT24" s="545"/>
      <c r="GAU24" s="545"/>
      <c r="GAV24" s="545"/>
      <c r="GAW24" s="545"/>
      <c r="GAX24" s="545"/>
      <c r="GAY24" s="545"/>
      <c r="GAZ24" s="545"/>
      <c r="GBA24" s="545"/>
      <c r="GBB24" s="545"/>
      <c r="GBC24" s="545"/>
      <c r="GBD24" s="545"/>
      <c r="GBE24" s="545"/>
      <c r="GBF24" s="545"/>
      <c r="GBG24" s="545"/>
      <c r="GBH24" s="545"/>
      <c r="GBI24" s="545"/>
      <c r="GBJ24" s="545"/>
      <c r="GBK24" s="545"/>
      <c r="GBL24" s="545"/>
      <c r="GBM24" s="545"/>
      <c r="GBN24" s="545"/>
      <c r="GBO24" s="545"/>
      <c r="GBP24" s="545"/>
      <c r="GBQ24" s="545"/>
      <c r="GBR24" s="545"/>
      <c r="GBS24" s="545"/>
      <c r="GBT24" s="545"/>
      <c r="GBU24" s="545"/>
      <c r="GBV24" s="545"/>
      <c r="GBW24" s="545"/>
      <c r="GBX24" s="545"/>
      <c r="GBY24" s="545"/>
      <c r="GBZ24" s="545"/>
      <c r="GCA24" s="545"/>
      <c r="GCB24" s="545"/>
      <c r="GCC24" s="545"/>
      <c r="GCD24" s="545"/>
      <c r="GCE24" s="545"/>
      <c r="GCF24" s="545"/>
      <c r="GCG24" s="545"/>
      <c r="GCH24" s="545"/>
      <c r="GCI24" s="545"/>
      <c r="GCJ24" s="545"/>
      <c r="GCK24" s="545"/>
      <c r="GCL24" s="545"/>
      <c r="GCM24" s="545"/>
      <c r="GCN24" s="545"/>
      <c r="GCO24" s="545"/>
      <c r="GCP24" s="545"/>
      <c r="GCQ24" s="545"/>
      <c r="GCR24" s="545"/>
      <c r="GCS24" s="545"/>
      <c r="GCT24" s="545"/>
      <c r="GCU24" s="545"/>
      <c r="GCV24" s="545"/>
      <c r="GCW24" s="545"/>
      <c r="GCX24" s="545"/>
      <c r="GCY24" s="545"/>
      <c r="GCZ24" s="545"/>
      <c r="GDA24" s="545"/>
      <c r="GDB24" s="545"/>
      <c r="GDC24" s="545"/>
      <c r="GDD24" s="545"/>
      <c r="GDE24" s="545"/>
      <c r="GDF24" s="545"/>
      <c r="GDG24" s="545"/>
      <c r="GDH24" s="545"/>
      <c r="GDI24" s="545"/>
      <c r="GDJ24" s="545"/>
      <c r="GDK24" s="545"/>
      <c r="GDL24" s="545"/>
      <c r="GDM24" s="545"/>
      <c r="GDN24" s="545"/>
      <c r="GDO24" s="545"/>
      <c r="GDP24" s="545"/>
      <c r="GDQ24" s="545"/>
      <c r="GDR24" s="545"/>
      <c r="GDS24" s="545"/>
      <c r="GDT24" s="545"/>
      <c r="GDU24" s="545"/>
      <c r="GDV24" s="545"/>
      <c r="GDW24" s="545"/>
      <c r="GDX24" s="545"/>
      <c r="GDY24" s="545"/>
      <c r="GDZ24" s="545"/>
      <c r="GEA24" s="545"/>
      <c r="GEB24" s="545"/>
      <c r="GEC24" s="545"/>
      <c r="GED24" s="545"/>
      <c r="GEE24" s="545"/>
      <c r="GEF24" s="545"/>
      <c r="GEG24" s="545"/>
      <c r="GEH24" s="545"/>
      <c r="GEI24" s="545"/>
      <c r="GEJ24" s="545"/>
      <c r="GEK24" s="545"/>
      <c r="GEL24" s="545"/>
      <c r="GEM24" s="545"/>
      <c r="GEN24" s="545"/>
      <c r="GEO24" s="545"/>
      <c r="GEP24" s="545"/>
      <c r="GEQ24" s="545"/>
      <c r="GER24" s="545"/>
      <c r="GES24" s="545"/>
      <c r="GET24" s="545"/>
      <c r="GEU24" s="545"/>
      <c r="GEV24" s="545"/>
      <c r="GEW24" s="545"/>
      <c r="GEX24" s="545"/>
      <c r="GEY24" s="545"/>
      <c r="GEZ24" s="545"/>
      <c r="GFA24" s="545"/>
      <c r="GFB24" s="545"/>
      <c r="GFC24" s="545"/>
      <c r="GFD24" s="545"/>
      <c r="GFE24" s="545"/>
      <c r="GFF24" s="545"/>
      <c r="GFG24" s="545"/>
      <c r="GFH24" s="545"/>
      <c r="GFI24" s="545"/>
      <c r="GFJ24" s="545"/>
      <c r="GFK24" s="545"/>
      <c r="GFL24" s="545"/>
      <c r="GFM24" s="545"/>
      <c r="GFN24" s="545"/>
      <c r="GFO24" s="545"/>
      <c r="GFP24" s="545"/>
      <c r="GFQ24" s="545"/>
      <c r="GFR24" s="545"/>
      <c r="GFS24" s="545"/>
      <c r="GFT24" s="545"/>
      <c r="GFU24" s="545"/>
      <c r="GFV24" s="545"/>
      <c r="GFW24" s="545"/>
      <c r="GFX24" s="545"/>
      <c r="GFY24" s="545"/>
      <c r="GFZ24" s="545"/>
      <c r="GGA24" s="545"/>
      <c r="GGB24" s="545"/>
      <c r="GGC24" s="545"/>
      <c r="GGD24" s="545"/>
      <c r="GGE24" s="545"/>
      <c r="GGF24" s="545"/>
      <c r="GGG24" s="545"/>
      <c r="GGH24" s="545"/>
      <c r="GGI24" s="545"/>
      <c r="GGJ24" s="545"/>
      <c r="GGK24" s="545"/>
      <c r="GGL24" s="545"/>
      <c r="GGM24" s="545"/>
      <c r="GGN24" s="545"/>
      <c r="GGO24" s="545"/>
      <c r="GGP24" s="545"/>
      <c r="GGQ24" s="545"/>
      <c r="GGR24" s="545"/>
      <c r="GGS24" s="545"/>
      <c r="GGT24" s="545"/>
      <c r="GGU24" s="545"/>
      <c r="GGV24" s="545"/>
      <c r="GGW24" s="545"/>
      <c r="GGX24" s="545"/>
      <c r="GGY24" s="545"/>
      <c r="GGZ24" s="545"/>
      <c r="GHA24" s="545"/>
      <c r="GHB24" s="545"/>
      <c r="GHC24" s="545"/>
      <c r="GHD24" s="545"/>
      <c r="GHE24" s="545"/>
      <c r="GHF24" s="545"/>
      <c r="GHG24" s="545"/>
      <c r="GHH24" s="545"/>
      <c r="GHI24" s="545"/>
      <c r="GHJ24" s="545"/>
      <c r="GHK24" s="545"/>
      <c r="GHL24" s="545"/>
      <c r="GHM24" s="545"/>
      <c r="GHN24" s="545"/>
      <c r="GHO24" s="545"/>
      <c r="GHP24" s="545"/>
      <c r="GHQ24" s="545"/>
      <c r="GHR24" s="545"/>
      <c r="GHS24" s="545"/>
      <c r="GHT24" s="545"/>
      <c r="GHU24" s="545"/>
      <c r="GHV24" s="545"/>
      <c r="GHW24" s="545"/>
      <c r="GHX24" s="545"/>
      <c r="GHY24" s="545"/>
      <c r="GHZ24" s="545"/>
      <c r="GIA24" s="545"/>
      <c r="GIB24" s="545"/>
      <c r="GIC24" s="545"/>
      <c r="GID24" s="545"/>
      <c r="GIE24" s="545"/>
      <c r="GIF24" s="545"/>
      <c r="GIG24" s="545"/>
      <c r="GIH24" s="545"/>
      <c r="GII24" s="545"/>
      <c r="GIJ24" s="545"/>
      <c r="GIK24" s="545"/>
      <c r="GIL24" s="545"/>
      <c r="GIM24" s="545"/>
      <c r="GIN24" s="545"/>
      <c r="GIO24" s="545"/>
      <c r="GIP24" s="545"/>
      <c r="GIQ24" s="545"/>
      <c r="GIR24" s="545"/>
      <c r="GIS24" s="545"/>
      <c r="GIT24" s="545"/>
      <c r="GIU24" s="545"/>
      <c r="GIV24" s="545"/>
      <c r="GIW24" s="545"/>
      <c r="GIX24" s="545"/>
      <c r="GIY24" s="545"/>
      <c r="GIZ24" s="545"/>
      <c r="GJA24" s="545"/>
      <c r="GJB24" s="545"/>
      <c r="GJC24" s="545"/>
      <c r="GJD24" s="545"/>
      <c r="GJE24" s="545"/>
      <c r="GJF24" s="545"/>
      <c r="GJG24" s="545"/>
      <c r="GJH24" s="545"/>
      <c r="GJI24" s="545"/>
      <c r="GJJ24" s="545"/>
      <c r="GJK24" s="545"/>
      <c r="GJL24" s="545"/>
      <c r="GJM24" s="545"/>
      <c r="GJN24" s="545"/>
      <c r="GJO24" s="545"/>
      <c r="GJP24" s="545"/>
      <c r="GJQ24" s="545"/>
      <c r="GJR24" s="545"/>
      <c r="GJS24" s="545"/>
      <c r="GJT24" s="545"/>
      <c r="GJU24" s="545"/>
      <c r="GJV24" s="545"/>
      <c r="GJW24" s="545"/>
      <c r="GJX24" s="545"/>
      <c r="GJY24" s="545"/>
      <c r="GJZ24" s="545"/>
      <c r="GKA24" s="545"/>
      <c r="GKB24" s="545"/>
      <c r="GKC24" s="545"/>
      <c r="GKD24" s="545"/>
      <c r="GKE24" s="545"/>
      <c r="GKF24" s="545"/>
      <c r="GKG24" s="545"/>
      <c r="GKH24" s="545"/>
      <c r="GKI24" s="545"/>
      <c r="GKJ24" s="545"/>
      <c r="GKK24" s="545"/>
      <c r="GKL24" s="545"/>
      <c r="GKM24" s="545"/>
      <c r="GKN24" s="545"/>
      <c r="GKO24" s="545"/>
      <c r="GKP24" s="545"/>
      <c r="GKQ24" s="545"/>
      <c r="GKR24" s="545"/>
      <c r="GKS24" s="545"/>
      <c r="GKT24" s="545"/>
      <c r="GKU24" s="545"/>
      <c r="GKV24" s="545"/>
      <c r="GKW24" s="545"/>
      <c r="GKX24" s="545"/>
      <c r="GKY24" s="545"/>
      <c r="GKZ24" s="545"/>
      <c r="GLA24" s="545"/>
      <c r="GLB24" s="545"/>
      <c r="GLC24" s="545"/>
      <c r="GLD24" s="545"/>
      <c r="GLE24" s="545"/>
      <c r="GLF24" s="545"/>
      <c r="GLG24" s="545"/>
      <c r="GLH24" s="545"/>
      <c r="GLI24" s="545"/>
      <c r="GLJ24" s="545"/>
      <c r="GLK24" s="545"/>
      <c r="GLL24" s="545"/>
      <c r="GLM24" s="545"/>
      <c r="GLN24" s="545"/>
      <c r="GLO24" s="545"/>
      <c r="GLP24" s="545"/>
      <c r="GLQ24" s="545"/>
      <c r="GLR24" s="545"/>
      <c r="GLS24" s="545"/>
      <c r="GLT24" s="545"/>
      <c r="GLU24" s="545"/>
      <c r="GLV24" s="545"/>
      <c r="GLW24" s="545"/>
      <c r="GLX24" s="545"/>
      <c r="GLY24" s="545"/>
      <c r="GLZ24" s="545"/>
      <c r="GMA24" s="545"/>
      <c r="GMB24" s="545"/>
      <c r="GMC24" s="545"/>
      <c r="GMD24" s="545"/>
      <c r="GME24" s="545"/>
      <c r="GMF24" s="545"/>
      <c r="GMG24" s="545"/>
      <c r="GMH24" s="545"/>
      <c r="GMI24" s="545"/>
      <c r="GMJ24" s="545"/>
      <c r="GMK24" s="545"/>
      <c r="GML24" s="545"/>
      <c r="GMM24" s="545"/>
      <c r="GMN24" s="545"/>
      <c r="GMO24" s="545"/>
      <c r="GMP24" s="545"/>
      <c r="GMQ24" s="545"/>
      <c r="GMR24" s="545"/>
      <c r="GMS24" s="545"/>
      <c r="GMT24" s="545"/>
      <c r="GMU24" s="545"/>
      <c r="GMV24" s="545"/>
      <c r="GMW24" s="545"/>
      <c r="GMX24" s="545"/>
      <c r="GMY24" s="545"/>
      <c r="GMZ24" s="545"/>
      <c r="GNA24" s="545"/>
      <c r="GNB24" s="545"/>
      <c r="GNC24" s="545"/>
      <c r="GND24" s="545"/>
      <c r="GNE24" s="545"/>
      <c r="GNF24" s="545"/>
      <c r="GNG24" s="545"/>
      <c r="GNH24" s="545"/>
      <c r="GNI24" s="545"/>
      <c r="GNJ24" s="545"/>
      <c r="GNK24" s="545"/>
      <c r="GNL24" s="545"/>
      <c r="GNM24" s="545"/>
      <c r="GNN24" s="545"/>
      <c r="GNO24" s="545"/>
      <c r="GNP24" s="545"/>
      <c r="GNQ24" s="545"/>
      <c r="GNR24" s="545"/>
      <c r="GNS24" s="545"/>
      <c r="GNT24" s="545"/>
      <c r="GNU24" s="545"/>
      <c r="GNV24" s="545"/>
      <c r="GNW24" s="545"/>
      <c r="GNX24" s="545"/>
      <c r="GNY24" s="545"/>
      <c r="GNZ24" s="545"/>
      <c r="GOA24" s="545"/>
      <c r="GOB24" s="545"/>
      <c r="GOC24" s="545"/>
      <c r="GOD24" s="545"/>
      <c r="GOE24" s="545"/>
      <c r="GOF24" s="545"/>
      <c r="GOG24" s="545"/>
      <c r="GOH24" s="545"/>
      <c r="GOI24" s="545"/>
      <c r="GOJ24" s="545"/>
      <c r="GOK24" s="545"/>
      <c r="GOL24" s="545"/>
      <c r="GOM24" s="545"/>
      <c r="GON24" s="545"/>
      <c r="GOO24" s="545"/>
      <c r="GOP24" s="545"/>
      <c r="GOQ24" s="545"/>
      <c r="GOR24" s="545"/>
      <c r="GOS24" s="545"/>
      <c r="GOT24" s="545"/>
      <c r="GOU24" s="545"/>
      <c r="GOV24" s="545"/>
      <c r="GOW24" s="545"/>
      <c r="GOX24" s="545"/>
      <c r="GOY24" s="545"/>
      <c r="GOZ24" s="545"/>
      <c r="GPA24" s="545"/>
      <c r="GPB24" s="545"/>
      <c r="GPC24" s="545"/>
      <c r="GPD24" s="545"/>
      <c r="GPE24" s="545"/>
      <c r="GPF24" s="545"/>
      <c r="GPG24" s="545"/>
      <c r="GPH24" s="545"/>
      <c r="GPI24" s="545"/>
      <c r="GPJ24" s="545"/>
      <c r="GPK24" s="545"/>
      <c r="GPL24" s="545"/>
      <c r="GPM24" s="545"/>
      <c r="GPN24" s="545"/>
      <c r="GPO24" s="545"/>
      <c r="GPP24" s="545"/>
      <c r="GPQ24" s="545"/>
      <c r="GPR24" s="545"/>
      <c r="GPS24" s="545"/>
      <c r="GPT24" s="545"/>
      <c r="GPU24" s="545"/>
      <c r="GPV24" s="545"/>
      <c r="GPW24" s="545"/>
      <c r="GPX24" s="545"/>
      <c r="GPY24" s="545"/>
      <c r="GPZ24" s="545"/>
      <c r="GQA24" s="545"/>
      <c r="GQB24" s="545"/>
      <c r="GQC24" s="545"/>
      <c r="GQD24" s="545"/>
      <c r="GQE24" s="545"/>
      <c r="GQF24" s="545"/>
      <c r="GQG24" s="545"/>
      <c r="GQH24" s="545"/>
      <c r="GQI24" s="545"/>
      <c r="GQJ24" s="545"/>
      <c r="GQK24" s="545"/>
      <c r="GQL24" s="545"/>
      <c r="GQM24" s="545"/>
      <c r="GQN24" s="545"/>
      <c r="GQO24" s="545"/>
      <c r="GQP24" s="545"/>
      <c r="GQQ24" s="545"/>
      <c r="GQR24" s="545"/>
      <c r="GQS24" s="545"/>
      <c r="GQT24" s="545"/>
      <c r="GQU24" s="545"/>
      <c r="GQV24" s="545"/>
      <c r="GQW24" s="545"/>
      <c r="GQX24" s="545"/>
      <c r="GQY24" s="545"/>
      <c r="GQZ24" s="545"/>
      <c r="GRA24" s="545"/>
      <c r="GRB24" s="545"/>
      <c r="GRC24" s="545"/>
      <c r="GRD24" s="545"/>
      <c r="GRE24" s="545"/>
      <c r="GRF24" s="545"/>
      <c r="GRG24" s="545"/>
      <c r="GRH24" s="545"/>
      <c r="GRI24" s="545"/>
      <c r="GRJ24" s="545"/>
      <c r="GRK24" s="545"/>
      <c r="GRL24" s="545"/>
      <c r="GRM24" s="545"/>
      <c r="GRN24" s="545"/>
      <c r="GRO24" s="545"/>
      <c r="GRP24" s="545"/>
      <c r="GRQ24" s="545"/>
      <c r="GRR24" s="545"/>
      <c r="GRS24" s="545"/>
      <c r="GRT24" s="545"/>
      <c r="GRU24" s="545"/>
      <c r="GRV24" s="545"/>
      <c r="GRW24" s="545"/>
      <c r="GRX24" s="545"/>
      <c r="GRY24" s="545"/>
      <c r="GRZ24" s="545"/>
      <c r="GSA24" s="545"/>
      <c r="GSB24" s="545"/>
      <c r="GSC24" s="545"/>
      <c r="GSD24" s="545"/>
      <c r="GSE24" s="545"/>
      <c r="GSF24" s="545"/>
      <c r="GSG24" s="545"/>
      <c r="GSH24" s="545"/>
      <c r="GSI24" s="545"/>
      <c r="GSJ24" s="545"/>
      <c r="GSK24" s="545"/>
      <c r="GSL24" s="545"/>
      <c r="GSM24" s="545"/>
      <c r="GSN24" s="545"/>
      <c r="GSO24" s="545"/>
      <c r="GSP24" s="545"/>
      <c r="GSQ24" s="545"/>
      <c r="GSR24" s="545"/>
      <c r="GSS24" s="545"/>
      <c r="GST24" s="545"/>
      <c r="GSU24" s="545"/>
      <c r="GSV24" s="545"/>
      <c r="GSW24" s="545"/>
      <c r="GSX24" s="545"/>
      <c r="GSY24" s="545"/>
      <c r="GSZ24" s="545"/>
      <c r="GTA24" s="545"/>
      <c r="GTB24" s="545"/>
      <c r="GTC24" s="545"/>
      <c r="GTD24" s="545"/>
      <c r="GTE24" s="545"/>
      <c r="GTF24" s="545"/>
      <c r="GTG24" s="545"/>
      <c r="GTH24" s="545"/>
      <c r="GTI24" s="545"/>
      <c r="GTJ24" s="545"/>
      <c r="GTK24" s="545"/>
      <c r="GTL24" s="545"/>
      <c r="GTM24" s="545"/>
      <c r="GTN24" s="545"/>
      <c r="GTO24" s="545"/>
      <c r="GTP24" s="545"/>
      <c r="GTQ24" s="545"/>
      <c r="GTR24" s="545"/>
      <c r="GTS24" s="545"/>
      <c r="GTT24" s="545"/>
      <c r="GTU24" s="545"/>
      <c r="GTV24" s="545"/>
      <c r="GTW24" s="545"/>
      <c r="GTX24" s="545"/>
      <c r="GTY24" s="545"/>
      <c r="GTZ24" s="545"/>
      <c r="GUA24" s="545"/>
      <c r="GUB24" s="545"/>
      <c r="GUC24" s="545"/>
      <c r="GUD24" s="545"/>
      <c r="GUE24" s="545"/>
      <c r="GUF24" s="545"/>
      <c r="GUG24" s="545"/>
      <c r="GUH24" s="545"/>
      <c r="GUI24" s="545"/>
      <c r="GUJ24" s="545"/>
      <c r="GUK24" s="545"/>
      <c r="GUL24" s="545"/>
      <c r="GUM24" s="545"/>
      <c r="GUN24" s="545"/>
      <c r="GUO24" s="545"/>
      <c r="GUP24" s="545"/>
      <c r="GUQ24" s="545"/>
      <c r="GUR24" s="545"/>
      <c r="GUS24" s="545"/>
      <c r="GUT24" s="545"/>
      <c r="GUU24" s="545"/>
      <c r="GUV24" s="545"/>
      <c r="GUW24" s="545"/>
      <c r="GUX24" s="545"/>
      <c r="GUY24" s="545"/>
      <c r="GUZ24" s="545"/>
      <c r="GVA24" s="545"/>
      <c r="GVB24" s="545"/>
      <c r="GVC24" s="545"/>
      <c r="GVD24" s="545"/>
      <c r="GVE24" s="545"/>
      <c r="GVF24" s="545"/>
      <c r="GVG24" s="545"/>
      <c r="GVH24" s="545"/>
      <c r="GVI24" s="545"/>
      <c r="GVJ24" s="545"/>
      <c r="GVK24" s="545"/>
      <c r="GVL24" s="545"/>
      <c r="GVM24" s="545"/>
      <c r="GVN24" s="545"/>
      <c r="GVO24" s="545"/>
      <c r="GVP24" s="545"/>
      <c r="GVQ24" s="545"/>
      <c r="GVR24" s="545"/>
      <c r="GVS24" s="545"/>
      <c r="GVT24" s="545"/>
      <c r="GVU24" s="545"/>
      <c r="GVV24" s="545"/>
      <c r="GVW24" s="545"/>
      <c r="GVX24" s="545"/>
      <c r="GVY24" s="545"/>
      <c r="GVZ24" s="545"/>
      <c r="GWA24" s="545"/>
      <c r="GWB24" s="545"/>
      <c r="GWC24" s="545"/>
      <c r="GWD24" s="545"/>
      <c r="GWE24" s="545"/>
      <c r="GWF24" s="545"/>
      <c r="GWG24" s="545"/>
      <c r="GWH24" s="545"/>
      <c r="GWI24" s="545"/>
      <c r="GWJ24" s="545"/>
      <c r="GWK24" s="545"/>
      <c r="GWL24" s="545"/>
      <c r="GWM24" s="545"/>
      <c r="GWN24" s="545"/>
      <c r="GWO24" s="545"/>
      <c r="GWP24" s="545"/>
      <c r="GWQ24" s="545"/>
      <c r="GWR24" s="545"/>
      <c r="GWS24" s="545"/>
      <c r="GWT24" s="545"/>
      <c r="GWU24" s="545"/>
      <c r="GWV24" s="545"/>
      <c r="GWW24" s="545"/>
      <c r="GWX24" s="545"/>
      <c r="GWY24" s="545"/>
      <c r="GWZ24" s="545"/>
      <c r="GXA24" s="545"/>
      <c r="GXB24" s="545"/>
      <c r="GXC24" s="545"/>
      <c r="GXD24" s="545"/>
      <c r="GXE24" s="545"/>
      <c r="GXF24" s="545"/>
      <c r="GXG24" s="545"/>
      <c r="GXH24" s="545"/>
      <c r="GXI24" s="545"/>
      <c r="GXJ24" s="545"/>
      <c r="GXK24" s="545"/>
      <c r="GXL24" s="545"/>
      <c r="GXM24" s="545"/>
      <c r="GXN24" s="545"/>
      <c r="GXO24" s="545"/>
      <c r="GXP24" s="545"/>
      <c r="GXQ24" s="545"/>
      <c r="GXR24" s="545"/>
      <c r="GXS24" s="545"/>
      <c r="GXT24" s="545"/>
      <c r="GXU24" s="545"/>
      <c r="GXV24" s="545"/>
      <c r="GXW24" s="545"/>
      <c r="GXX24" s="545"/>
      <c r="GXY24" s="545"/>
      <c r="GXZ24" s="545"/>
      <c r="GYA24" s="545"/>
      <c r="GYB24" s="545"/>
      <c r="GYC24" s="545"/>
      <c r="GYD24" s="545"/>
      <c r="GYE24" s="545"/>
      <c r="GYF24" s="545"/>
      <c r="GYG24" s="545"/>
      <c r="GYH24" s="545"/>
      <c r="GYI24" s="545"/>
      <c r="GYJ24" s="545"/>
      <c r="GYK24" s="545"/>
      <c r="GYL24" s="545"/>
      <c r="GYM24" s="545"/>
      <c r="GYN24" s="545"/>
      <c r="GYO24" s="545"/>
      <c r="GYP24" s="545"/>
      <c r="GYQ24" s="545"/>
      <c r="GYR24" s="545"/>
      <c r="GYS24" s="545"/>
      <c r="GYT24" s="545"/>
      <c r="GYU24" s="545"/>
      <c r="GYV24" s="545"/>
      <c r="GYW24" s="545"/>
      <c r="GYX24" s="545"/>
      <c r="GYY24" s="545"/>
      <c r="GYZ24" s="545"/>
      <c r="GZA24" s="545"/>
      <c r="GZB24" s="545"/>
      <c r="GZC24" s="545"/>
      <c r="GZD24" s="545"/>
      <c r="GZE24" s="545"/>
      <c r="GZF24" s="545"/>
      <c r="GZG24" s="545"/>
      <c r="GZH24" s="545"/>
      <c r="GZI24" s="545"/>
      <c r="GZJ24" s="545"/>
      <c r="GZK24" s="545"/>
      <c r="GZL24" s="545"/>
      <c r="GZM24" s="545"/>
      <c r="GZN24" s="545"/>
      <c r="GZO24" s="545"/>
      <c r="GZP24" s="545"/>
      <c r="GZQ24" s="545"/>
      <c r="GZR24" s="545"/>
      <c r="GZS24" s="545"/>
      <c r="GZT24" s="545"/>
      <c r="GZU24" s="545"/>
      <c r="GZV24" s="545"/>
      <c r="GZW24" s="545"/>
      <c r="GZX24" s="545"/>
      <c r="GZY24" s="545"/>
      <c r="GZZ24" s="545"/>
      <c r="HAA24" s="545"/>
      <c r="HAB24" s="545"/>
      <c r="HAC24" s="545"/>
      <c r="HAD24" s="545"/>
      <c r="HAE24" s="545"/>
      <c r="HAF24" s="545"/>
      <c r="HAG24" s="545"/>
      <c r="HAH24" s="545"/>
      <c r="HAI24" s="545"/>
      <c r="HAJ24" s="545"/>
      <c r="HAK24" s="545"/>
      <c r="HAL24" s="545"/>
      <c r="HAM24" s="545"/>
      <c r="HAN24" s="545"/>
      <c r="HAO24" s="545"/>
      <c r="HAP24" s="545"/>
      <c r="HAQ24" s="545"/>
      <c r="HAR24" s="545"/>
      <c r="HAS24" s="545"/>
      <c r="HAT24" s="545"/>
      <c r="HAU24" s="545"/>
      <c r="HAV24" s="545"/>
      <c r="HAW24" s="545"/>
      <c r="HAX24" s="545"/>
      <c r="HAY24" s="545"/>
      <c r="HAZ24" s="545"/>
      <c r="HBA24" s="545"/>
      <c r="HBB24" s="545"/>
      <c r="HBC24" s="545"/>
      <c r="HBD24" s="545"/>
      <c r="HBE24" s="545"/>
      <c r="HBF24" s="545"/>
      <c r="HBG24" s="545"/>
      <c r="HBH24" s="545"/>
      <c r="HBI24" s="545"/>
      <c r="HBJ24" s="545"/>
      <c r="HBK24" s="545"/>
      <c r="HBL24" s="545"/>
      <c r="HBM24" s="545"/>
      <c r="HBN24" s="545"/>
      <c r="HBO24" s="545"/>
      <c r="HBP24" s="545"/>
      <c r="HBQ24" s="545"/>
      <c r="HBR24" s="545"/>
      <c r="HBS24" s="545"/>
      <c r="HBT24" s="545"/>
      <c r="HBU24" s="545"/>
      <c r="HBV24" s="545"/>
      <c r="HBW24" s="545"/>
      <c r="HBX24" s="545"/>
      <c r="HBY24" s="545"/>
      <c r="HBZ24" s="545"/>
      <c r="HCA24" s="545"/>
      <c r="HCB24" s="545"/>
      <c r="HCC24" s="545"/>
      <c r="HCD24" s="545"/>
      <c r="HCE24" s="545"/>
      <c r="HCF24" s="545"/>
      <c r="HCG24" s="545"/>
      <c r="HCH24" s="545"/>
      <c r="HCI24" s="545"/>
      <c r="HCJ24" s="545"/>
      <c r="HCK24" s="545"/>
      <c r="HCL24" s="545"/>
      <c r="HCM24" s="545"/>
      <c r="HCN24" s="545"/>
      <c r="HCO24" s="545"/>
      <c r="HCP24" s="545"/>
      <c r="HCQ24" s="545"/>
      <c r="HCR24" s="545"/>
      <c r="HCS24" s="545"/>
      <c r="HCT24" s="545"/>
      <c r="HCU24" s="545"/>
      <c r="HCV24" s="545"/>
      <c r="HCW24" s="545"/>
      <c r="HCX24" s="545"/>
      <c r="HCY24" s="545"/>
      <c r="HCZ24" s="545"/>
      <c r="HDA24" s="545"/>
      <c r="HDB24" s="545"/>
      <c r="HDC24" s="545"/>
      <c r="HDD24" s="545"/>
      <c r="HDE24" s="545"/>
      <c r="HDF24" s="545"/>
      <c r="HDG24" s="545"/>
      <c r="HDH24" s="545"/>
      <c r="HDI24" s="545"/>
      <c r="HDJ24" s="545"/>
      <c r="HDK24" s="545"/>
      <c r="HDL24" s="545"/>
      <c r="HDM24" s="545"/>
      <c r="HDN24" s="545"/>
      <c r="HDO24" s="545"/>
      <c r="HDP24" s="545"/>
      <c r="HDQ24" s="545"/>
      <c r="HDR24" s="545"/>
      <c r="HDS24" s="545"/>
      <c r="HDT24" s="545"/>
      <c r="HDU24" s="545"/>
      <c r="HDV24" s="545"/>
      <c r="HDW24" s="545"/>
      <c r="HDX24" s="545"/>
      <c r="HDY24" s="545"/>
      <c r="HDZ24" s="545"/>
      <c r="HEA24" s="545"/>
      <c r="HEB24" s="545"/>
      <c r="HEC24" s="545"/>
      <c r="HED24" s="545"/>
      <c r="HEE24" s="545"/>
      <c r="HEF24" s="545"/>
      <c r="HEG24" s="545"/>
      <c r="HEH24" s="545"/>
      <c r="HEI24" s="545"/>
      <c r="HEJ24" s="545"/>
      <c r="HEK24" s="545"/>
      <c r="HEL24" s="545"/>
      <c r="HEM24" s="545"/>
      <c r="HEN24" s="545"/>
      <c r="HEO24" s="545"/>
      <c r="HEP24" s="545"/>
      <c r="HEQ24" s="545"/>
      <c r="HER24" s="545"/>
      <c r="HES24" s="545"/>
      <c r="HET24" s="545"/>
      <c r="HEU24" s="545"/>
      <c r="HEV24" s="545"/>
      <c r="HEW24" s="545"/>
      <c r="HEX24" s="545"/>
      <c r="HEY24" s="545"/>
      <c r="HEZ24" s="545"/>
      <c r="HFA24" s="545"/>
      <c r="HFB24" s="545"/>
      <c r="HFC24" s="545"/>
      <c r="HFD24" s="545"/>
      <c r="HFE24" s="545"/>
      <c r="HFF24" s="545"/>
      <c r="HFG24" s="545"/>
      <c r="HFH24" s="545"/>
      <c r="HFI24" s="545"/>
      <c r="HFJ24" s="545"/>
      <c r="HFK24" s="545"/>
      <c r="HFL24" s="545"/>
      <c r="HFM24" s="545"/>
      <c r="HFN24" s="545"/>
      <c r="HFO24" s="545"/>
      <c r="HFP24" s="545"/>
      <c r="HFQ24" s="545"/>
      <c r="HFR24" s="545"/>
      <c r="HFS24" s="545"/>
      <c r="HFT24" s="545"/>
      <c r="HFU24" s="545"/>
      <c r="HFV24" s="545"/>
      <c r="HFW24" s="545"/>
      <c r="HFX24" s="545"/>
      <c r="HFY24" s="545"/>
      <c r="HFZ24" s="545"/>
      <c r="HGA24" s="545"/>
      <c r="HGB24" s="545"/>
      <c r="HGC24" s="545"/>
      <c r="HGD24" s="545"/>
      <c r="HGE24" s="545"/>
      <c r="HGF24" s="545"/>
      <c r="HGG24" s="545"/>
      <c r="HGH24" s="545"/>
      <c r="HGI24" s="545"/>
      <c r="HGJ24" s="545"/>
      <c r="HGK24" s="545"/>
      <c r="HGL24" s="545"/>
      <c r="HGM24" s="545"/>
      <c r="HGN24" s="545"/>
      <c r="HGO24" s="545"/>
      <c r="HGP24" s="545"/>
      <c r="HGQ24" s="545"/>
      <c r="HGR24" s="545"/>
      <c r="HGS24" s="545"/>
      <c r="HGT24" s="545"/>
      <c r="HGU24" s="545"/>
      <c r="HGV24" s="545"/>
      <c r="HGW24" s="545"/>
      <c r="HGX24" s="545"/>
      <c r="HGY24" s="545"/>
      <c r="HGZ24" s="545"/>
      <c r="HHA24" s="545"/>
      <c r="HHB24" s="545"/>
      <c r="HHC24" s="545"/>
      <c r="HHD24" s="545"/>
      <c r="HHE24" s="545"/>
      <c r="HHF24" s="545"/>
      <c r="HHG24" s="545"/>
      <c r="HHH24" s="545"/>
      <c r="HHI24" s="545"/>
      <c r="HHJ24" s="545"/>
      <c r="HHK24" s="545"/>
      <c r="HHL24" s="545"/>
      <c r="HHM24" s="545"/>
      <c r="HHN24" s="545"/>
      <c r="HHO24" s="545"/>
      <c r="HHP24" s="545"/>
      <c r="HHQ24" s="545"/>
      <c r="HHR24" s="545"/>
      <c r="HHS24" s="545"/>
      <c r="HHT24" s="545"/>
      <c r="HHU24" s="545"/>
      <c r="HHV24" s="545"/>
      <c r="HHW24" s="545"/>
      <c r="HHX24" s="545"/>
      <c r="HHY24" s="545"/>
      <c r="HHZ24" s="545"/>
      <c r="HIA24" s="545"/>
      <c r="HIB24" s="545"/>
      <c r="HIC24" s="545"/>
      <c r="HID24" s="545"/>
      <c r="HIE24" s="545"/>
      <c r="HIF24" s="545"/>
      <c r="HIG24" s="545"/>
      <c r="HIH24" s="545"/>
      <c r="HII24" s="545"/>
      <c r="HIJ24" s="545"/>
      <c r="HIK24" s="545"/>
      <c r="HIL24" s="545"/>
      <c r="HIM24" s="545"/>
      <c r="HIN24" s="545"/>
      <c r="HIO24" s="545"/>
      <c r="HIP24" s="545"/>
      <c r="HIQ24" s="545"/>
      <c r="HIR24" s="545"/>
      <c r="HIS24" s="545"/>
      <c r="HIT24" s="545"/>
      <c r="HIU24" s="545"/>
      <c r="HIV24" s="545"/>
      <c r="HIW24" s="545"/>
      <c r="HIX24" s="545"/>
      <c r="HIY24" s="545"/>
      <c r="HIZ24" s="545"/>
      <c r="HJA24" s="545"/>
      <c r="HJB24" s="545"/>
      <c r="HJC24" s="545"/>
      <c r="HJD24" s="545"/>
      <c r="HJE24" s="545"/>
      <c r="HJF24" s="545"/>
      <c r="HJG24" s="545"/>
      <c r="HJH24" s="545"/>
      <c r="HJI24" s="545"/>
      <c r="HJJ24" s="545"/>
      <c r="HJK24" s="545"/>
      <c r="HJL24" s="545"/>
      <c r="HJM24" s="545"/>
      <c r="HJN24" s="545"/>
      <c r="HJO24" s="545"/>
      <c r="HJP24" s="545"/>
      <c r="HJQ24" s="545"/>
      <c r="HJR24" s="545"/>
      <c r="HJS24" s="545"/>
      <c r="HJT24" s="545"/>
      <c r="HJU24" s="545"/>
      <c r="HJV24" s="545"/>
      <c r="HJW24" s="545"/>
      <c r="HJX24" s="545"/>
      <c r="HJY24" s="545"/>
      <c r="HJZ24" s="545"/>
      <c r="HKA24" s="545"/>
      <c r="HKB24" s="545"/>
      <c r="HKC24" s="545"/>
      <c r="HKD24" s="545"/>
      <c r="HKE24" s="545"/>
      <c r="HKF24" s="545"/>
      <c r="HKG24" s="545"/>
      <c r="HKH24" s="545"/>
      <c r="HKI24" s="545"/>
      <c r="HKJ24" s="545"/>
      <c r="HKK24" s="545"/>
      <c r="HKL24" s="545"/>
      <c r="HKM24" s="545"/>
      <c r="HKN24" s="545"/>
      <c r="HKO24" s="545"/>
      <c r="HKP24" s="545"/>
      <c r="HKQ24" s="545"/>
      <c r="HKR24" s="545"/>
      <c r="HKS24" s="545"/>
      <c r="HKT24" s="545"/>
      <c r="HKU24" s="545"/>
      <c r="HKV24" s="545"/>
      <c r="HKW24" s="545"/>
      <c r="HKX24" s="545"/>
      <c r="HKY24" s="545"/>
      <c r="HKZ24" s="545"/>
      <c r="HLA24" s="545"/>
      <c r="HLB24" s="545"/>
      <c r="HLC24" s="545"/>
      <c r="HLD24" s="545"/>
      <c r="HLE24" s="545"/>
      <c r="HLF24" s="545"/>
      <c r="HLG24" s="545"/>
      <c r="HLH24" s="545"/>
      <c r="HLI24" s="545"/>
      <c r="HLJ24" s="545"/>
      <c r="HLK24" s="545"/>
      <c r="HLL24" s="545"/>
      <c r="HLM24" s="545"/>
      <c r="HLN24" s="545"/>
      <c r="HLO24" s="545"/>
      <c r="HLP24" s="545"/>
      <c r="HLQ24" s="545"/>
      <c r="HLR24" s="545"/>
      <c r="HLS24" s="545"/>
      <c r="HLT24" s="545"/>
      <c r="HLU24" s="545"/>
      <c r="HLV24" s="545"/>
      <c r="HLW24" s="545"/>
      <c r="HLX24" s="545"/>
      <c r="HLY24" s="545"/>
      <c r="HLZ24" s="545"/>
      <c r="HMA24" s="545"/>
      <c r="HMB24" s="545"/>
      <c r="HMC24" s="545"/>
      <c r="HMD24" s="545"/>
      <c r="HME24" s="545"/>
      <c r="HMF24" s="545"/>
      <c r="HMG24" s="545"/>
      <c r="HMH24" s="545"/>
      <c r="HMI24" s="545"/>
      <c r="HMJ24" s="545"/>
      <c r="HMK24" s="545"/>
      <c r="HML24" s="545"/>
      <c r="HMM24" s="545"/>
      <c r="HMN24" s="545"/>
      <c r="HMO24" s="545"/>
      <c r="HMP24" s="545"/>
      <c r="HMQ24" s="545"/>
      <c r="HMR24" s="545"/>
      <c r="HMS24" s="545"/>
      <c r="HMT24" s="545"/>
      <c r="HMU24" s="545"/>
      <c r="HMV24" s="545"/>
      <c r="HMW24" s="545"/>
      <c r="HMX24" s="545"/>
      <c r="HMY24" s="545"/>
      <c r="HMZ24" s="545"/>
      <c r="HNA24" s="545"/>
      <c r="HNB24" s="545"/>
      <c r="HNC24" s="545"/>
      <c r="HND24" s="545"/>
      <c r="HNE24" s="545"/>
      <c r="HNF24" s="545"/>
      <c r="HNG24" s="545"/>
      <c r="HNH24" s="545"/>
      <c r="HNI24" s="545"/>
      <c r="HNJ24" s="545"/>
      <c r="HNK24" s="545"/>
      <c r="HNL24" s="545"/>
      <c r="HNM24" s="545"/>
      <c r="HNN24" s="545"/>
      <c r="HNO24" s="545"/>
      <c r="HNP24" s="545"/>
      <c r="HNQ24" s="545"/>
      <c r="HNR24" s="545"/>
      <c r="HNS24" s="545"/>
      <c r="HNT24" s="545"/>
      <c r="HNU24" s="545"/>
      <c r="HNV24" s="545"/>
      <c r="HNW24" s="545"/>
      <c r="HNX24" s="545"/>
      <c r="HNY24" s="545"/>
      <c r="HNZ24" s="545"/>
      <c r="HOA24" s="545"/>
      <c r="HOB24" s="545"/>
      <c r="HOC24" s="545"/>
      <c r="HOD24" s="545"/>
      <c r="HOE24" s="545"/>
      <c r="HOF24" s="545"/>
      <c r="HOG24" s="545"/>
      <c r="HOH24" s="545"/>
      <c r="HOI24" s="545"/>
      <c r="HOJ24" s="545"/>
      <c r="HOK24" s="545"/>
      <c r="HOL24" s="545"/>
      <c r="HOM24" s="545"/>
      <c r="HON24" s="545"/>
      <c r="HOO24" s="545"/>
      <c r="HOP24" s="545"/>
      <c r="HOQ24" s="545"/>
      <c r="HOR24" s="545"/>
      <c r="HOS24" s="545"/>
      <c r="HOT24" s="545"/>
      <c r="HOU24" s="545"/>
      <c r="HOV24" s="545"/>
      <c r="HOW24" s="545"/>
      <c r="HOX24" s="545"/>
      <c r="HOY24" s="545"/>
      <c r="HOZ24" s="545"/>
      <c r="HPA24" s="545"/>
      <c r="HPB24" s="545"/>
      <c r="HPC24" s="545"/>
      <c r="HPD24" s="545"/>
      <c r="HPE24" s="545"/>
      <c r="HPF24" s="545"/>
      <c r="HPG24" s="545"/>
      <c r="HPH24" s="545"/>
      <c r="HPI24" s="545"/>
      <c r="HPJ24" s="545"/>
      <c r="HPK24" s="545"/>
      <c r="HPL24" s="545"/>
      <c r="HPM24" s="545"/>
      <c r="HPN24" s="545"/>
      <c r="HPO24" s="545"/>
      <c r="HPP24" s="545"/>
      <c r="HPQ24" s="545"/>
      <c r="HPR24" s="545"/>
      <c r="HPS24" s="545"/>
      <c r="HPT24" s="545"/>
      <c r="HPU24" s="545"/>
      <c r="HPV24" s="545"/>
      <c r="HPW24" s="545"/>
      <c r="HPX24" s="545"/>
      <c r="HPY24" s="545"/>
      <c r="HPZ24" s="545"/>
      <c r="HQA24" s="545"/>
      <c r="HQB24" s="545"/>
      <c r="HQC24" s="545"/>
      <c r="HQD24" s="545"/>
      <c r="HQE24" s="545"/>
      <c r="HQF24" s="545"/>
      <c r="HQG24" s="545"/>
      <c r="HQH24" s="545"/>
      <c r="HQI24" s="545"/>
      <c r="HQJ24" s="545"/>
      <c r="HQK24" s="545"/>
      <c r="HQL24" s="545"/>
      <c r="HQM24" s="545"/>
      <c r="HQN24" s="545"/>
      <c r="HQO24" s="545"/>
      <c r="HQP24" s="545"/>
      <c r="HQQ24" s="545"/>
      <c r="HQR24" s="545"/>
      <c r="HQS24" s="545"/>
      <c r="HQT24" s="545"/>
      <c r="HQU24" s="545"/>
      <c r="HQV24" s="545"/>
      <c r="HQW24" s="545"/>
      <c r="HQX24" s="545"/>
      <c r="HQY24" s="545"/>
      <c r="HQZ24" s="545"/>
      <c r="HRA24" s="545"/>
      <c r="HRB24" s="545"/>
      <c r="HRC24" s="545"/>
      <c r="HRD24" s="545"/>
      <c r="HRE24" s="545"/>
      <c r="HRF24" s="545"/>
      <c r="HRG24" s="545"/>
      <c r="HRH24" s="545"/>
      <c r="HRI24" s="545"/>
      <c r="HRJ24" s="545"/>
      <c r="HRK24" s="545"/>
      <c r="HRL24" s="545"/>
      <c r="HRM24" s="545"/>
      <c r="HRN24" s="545"/>
      <c r="HRO24" s="545"/>
      <c r="HRP24" s="545"/>
      <c r="HRQ24" s="545"/>
      <c r="HRR24" s="545"/>
      <c r="HRS24" s="545"/>
      <c r="HRT24" s="545"/>
      <c r="HRU24" s="545"/>
      <c r="HRV24" s="545"/>
      <c r="HRW24" s="545"/>
      <c r="HRX24" s="545"/>
      <c r="HRY24" s="545"/>
      <c r="HRZ24" s="545"/>
      <c r="HSA24" s="545"/>
      <c r="HSB24" s="545"/>
      <c r="HSC24" s="545"/>
      <c r="HSD24" s="545"/>
      <c r="HSE24" s="545"/>
      <c r="HSF24" s="545"/>
      <c r="HSG24" s="545"/>
      <c r="HSH24" s="545"/>
      <c r="HSI24" s="545"/>
      <c r="HSJ24" s="545"/>
      <c r="HSK24" s="545"/>
      <c r="HSL24" s="545"/>
      <c r="HSM24" s="545"/>
      <c r="HSN24" s="545"/>
      <c r="HSO24" s="545"/>
      <c r="HSP24" s="545"/>
      <c r="HSQ24" s="545"/>
      <c r="HSR24" s="545"/>
      <c r="HSS24" s="545"/>
      <c r="HST24" s="545"/>
      <c r="HSU24" s="545"/>
      <c r="HSV24" s="545"/>
      <c r="HSW24" s="545"/>
      <c r="HSX24" s="545"/>
      <c r="HSY24" s="545"/>
      <c r="HSZ24" s="545"/>
      <c r="HTA24" s="545"/>
      <c r="HTB24" s="545"/>
      <c r="HTC24" s="545"/>
      <c r="HTD24" s="545"/>
      <c r="HTE24" s="545"/>
      <c r="HTF24" s="545"/>
      <c r="HTG24" s="545"/>
      <c r="HTH24" s="545"/>
      <c r="HTI24" s="545"/>
      <c r="HTJ24" s="545"/>
      <c r="HTK24" s="545"/>
      <c r="HTL24" s="545"/>
      <c r="HTM24" s="545"/>
      <c r="HTN24" s="545"/>
      <c r="HTO24" s="545"/>
      <c r="HTP24" s="545"/>
      <c r="HTQ24" s="545"/>
      <c r="HTR24" s="545"/>
      <c r="HTS24" s="545"/>
      <c r="HTT24" s="545"/>
      <c r="HTU24" s="545"/>
      <c r="HTV24" s="545"/>
      <c r="HTW24" s="545"/>
      <c r="HTX24" s="545"/>
      <c r="HTY24" s="545"/>
      <c r="HTZ24" s="545"/>
      <c r="HUA24" s="545"/>
      <c r="HUB24" s="545"/>
      <c r="HUC24" s="545"/>
      <c r="HUD24" s="545"/>
      <c r="HUE24" s="545"/>
      <c r="HUF24" s="545"/>
      <c r="HUG24" s="545"/>
      <c r="HUH24" s="545"/>
      <c r="HUI24" s="545"/>
      <c r="HUJ24" s="545"/>
      <c r="HUK24" s="545"/>
      <c r="HUL24" s="545"/>
      <c r="HUM24" s="545"/>
      <c r="HUN24" s="545"/>
      <c r="HUO24" s="545"/>
      <c r="HUP24" s="545"/>
      <c r="HUQ24" s="545"/>
      <c r="HUR24" s="545"/>
      <c r="HUS24" s="545"/>
      <c r="HUT24" s="545"/>
      <c r="HUU24" s="545"/>
      <c r="HUV24" s="545"/>
      <c r="HUW24" s="545"/>
      <c r="HUX24" s="545"/>
      <c r="HUY24" s="545"/>
      <c r="HUZ24" s="545"/>
      <c r="HVA24" s="545"/>
      <c r="HVB24" s="545"/>
      <c r="HVC24" s="545"/>
      <c r="HVD24" s="545"/>
      <c r="HVE24" s="545"/>
      <c r="HVF24" s="545"/>
      <c r="HVG24" s="545"/>
      <c r="HVH24" s="545"/>
      <c r="HVI24" s="545"/>
      <c r="HVJ24" s="545"/>
      <c r="HVK24" s="545"/>
      <c r="HVL24" s="545"/>
      <c r="HVM24" s="545"/>
      <c r="HVN24" s="545"/>
      <c r="HVO24" s="545"/>
      <c r="HVP24" s="545"/>
      <c r="HVQ24" s="545"/>
      <c r="HVR24" s="545"/>
      <c r="HVS24" s="545"/>
      <c r="HVT24" s="545"/>
      <c r="HVU24" s="545"/>
      <c r="HVV24" s="545"/>
      <c r="HVW24" s="545"/>
      <c r="HVX24" s="545"/>
      <c r="HVY24" s="545"/>
      <c r="HVZ24" s="545"/>
      <c r="HWA24" s="545"/>
      <c r="HWB24" s="545"/>
      <c r="HWC24" s="545"/>
      <c r="HWD24" s="545"/>
      <c r="HWE24" s="545"/>
      <c r="HWF24" s="545"/>
      <c r="HWG24" s="545"/>
      <c r="HWH24" s="545"/>
      <c r="HWI24" s="545"/>
      <c r="HWJ24" s="545"/>
      <c r="HWK24" s="545"/>
      <c r="HWL24" s="545"/>
      <c r="HWM24" s="545"/>
      <c r="HWN24" s="545"/>
      <c r="HWO24" s="545"/>
      <c r="HWP24" s="545"/>
      <c r="HWQ24" s="545"/>
      <c r="HWR24" s="545"/>
      <c r="HWS24" s="545"/>
      <c r="HWT24" s="545"/>
      <c r="HWU24" s="545"/>
      <c r="HWV24" s="545"/>
      <c r="HWW24" s="545"/>
      <c r="HWX24" s="545"/>
      <c r="HWY24" s="545"/>
      <c r="HWZ24" s="545"/>
      <c r="HXA24" s="545"/>
      <c r="HXB24" s="545"/>
      <c r="HXC24" s="545"/>
      <c r="HXD24" s="545"/>
      <c r="HXE24" s="545"/>
      <c r="HXF24" s="545"/>
      <c r="HXG24" s="545"/>
      <c r="HXH24" s="545"/>
      <c r="HXI24" s="545"/>
      <c r="HXJ24" s="545"/>
      <c r="HXK24" s="545"/>
      <c r="HXL24" s="545"/>
      <c r="HXM24" s="545"/>
      <c r="HXN24" s="545"/>
      <c r="HXO24" s="545"/>
      <c r="HXP24" s="545"/>
      <c r="HXQ24" s="545"/>
      <c r="HXR24" s="545"/>
      <c r="HXS24" s="545"/>
      <c r="HXT24" s="545"/>
      <c r="HXU24" s="545"/>
      <c r="HXV24" s="545"/>
      <c r="HXW24" s="545"/>
      <c r="HXX24" s="545"/>
      <c r="HXY24" s="545"/>
      <c r="HXZ24" s="545"/>
      <c r="HYA24" s="545"/>
      <c r="HYB24" s="545"/>
      <c r="HYC24" s="545"/>
      <c r="HYD24" s="545"/>
      <c r="HYE24" s="545"/>
      <c r="HYF24" s="545"/>
      <c r="HYG24" s="545"/>
      <c r="HYH24" s="545"/>
      <c r="HYI24" s="545"/>
      <c r="HYJ24" s="545"/>
      <c r="HYK24" s="545"/>
      <c r="HYL24" s="545"/>
      <c r="HYM24" s="545"/>
      <c r="HYN24" s="545"/>
      <c r="HYO24" s="545"/>
      <c r="HYP24" s="545"/>
      <c r="HYQ24" s="545"/>
      <c r="HYR24" s="545"/>
      <c r="HYS24" s="545"/>
      <c r="HYT24" s="545"/>
      <c r="HYU24" s="545"/>
      <c r="HYV24" s="545"/>
      <c r="HYW24" s="545"/>
      <c r="HYX24" s="545"/>
      <c r="HYY24" s="545"/>
      <c r="HYZ24" s="545"/>
      <c r="HZA24" s="545"/>
      <c r="HZB24" s="545"/>
      <c r="HZC24" s="545"/>
      <c r="HZD24" s="545"/>
      <c r="HZE24" s="545"/>
      <c r="HZF24" s="545"/>
      <c r="HZG24" s="545"/>
      <c r="HZH24" s="545"/>
      <c r="HZI24" s="545"/>
      <c r="HZJ24" s="545"/>
      <c r="HZK24" s="545"/>
      <c r="HZL24" s="545"/>
      <c r="HZM24" s="545"/>
      <c r="HZN24" s="545"/>
      <c r="HZO24" s="545"/>
      <c r="HZP24" s="545"/>
      <c r="HZQ24" s="545"/>
      <c r="HZR24" s="545"/>
      <c r="HZS24" s="545"/>
      <c r="HZT24" s="545"/>
      <c r="HZU24" s="545"/>
      <c r="HZV24" s="545"/>
      <c r="HZW24" s="545"/>
      <c r="HZX24" s="545"/>
      <c r="HZY24" s="545"/>
      <c r="HZZ24" s="545"/>
      <c r="IAA24" s="545"/>
      <c r="IAB24" s="545"/>
      <c r="IAC24" s="545"/>
      <c r="IAD24" s="545"/>
      <c r="IAE24" s="545"/>
      <c r="IAF24" s="545"/>
      <c r="IAG24" s="545"/>
      <c r="IAH24" s="545"/>
      <c r="IAI24" s="545"/>
      <c r="IAJ24" s="545"/>
      <c r="IAK24" s="545"/>
      <c r="IAL24" s="545"/>
      <c r="IAM24" s="545"/>
      <c r="IAN24" s="545"/>
      <c r="IAO24" s="545"/>
      <c r="IAP24" s="545"/>
      <c r="IAQ24" s="545"/>
      <c r="IAR24" s="545"/>
      <c r="IAS24" s="545"/>
      <c r="IAT24" s="545"/>
      <c r="IAU24" s="545"/>
      <c r="IAV24" s="545"/>
      <c r="IAW24" s="545"/>
      <c r="IAX24" s="545"/>
      <c r="IAY24" s="545"/>
      <c r="IAZ24" s="545"/>
      <c r="IBA24" s="545"/>
      <c r="IBB24" s="545"/>
      <c r="IBC24" s="545"/>
      <c r="IBD24" s="545"/>
      <c r="IBE24" s="545"/>
      <c r="IBF24" s="545"/>
      <c r="IBG24" s="545"/>
      <c r="IBH24" s="545"/>
      <c r="IBI24" s="545"/>
      <c r="IBJ24" s="545"/>
      <c r="IBK24" s="545"/>
      <c r="IBL24" s="545"/>
      <c r="IBM24" s="545"/>
      <c r="IBN24" s="545"/>
      <c r="IBO24" s="545"/>
      <c r="IBP24" s="545"/>
      <c r="IBQ24" s="545"/>
      <c r="IBR24" s="545"/>
      <c r="IBS24" s="545"/>
      <c r="IBT24" s="545"/>
      <c r="IBU24" s="545"/>
      <c r="IBV24" s="545"/>
      <c r="IBW24" s="545"/>
      <c r="IBX24" s="545"/>
      <c r="IBY24" s="545"/>
      <c r="IBZ24" s="545"/>
      <c r="ICA24" s="545"/>
      <c r="ICB24" s="545"/>
      <c r="ICC24" s="545"/>
      <c r="ICD24" s="545"/>
      <c r="ICE24" s="545"/>
      <c r="ICF24" s="545"/>
      <c r="ICG24" s="545"/>
      <c r="ICH24" s="545"/>
      <c r="ICI24" s="545"/>
      <c r="ICJ24" s="545"/>
      <c r="ICK24" s="545"/>
      <c r="ICL24" s="545"/>
      <c r="ICM24" s="545"/>
      <c r="ICN24" s="545"/>
      <c r="ICO24" s="545"/>
      <c r="ICP24" s="545"/>
      <c r="ICQ24" s="545"/>
      <c r="ICR24" s="545"/>
      <c r="ICS24" s="545"/>
      <c r="ICT24" s="545"/>
      <c r="ICU24" s="545"/>
      <c r="ICV24" s="545"/>
      <c r="ICW24" s="545"/>
      <c r="ICX24" s="545"/>
      <c r="ICY24" s="545"/>
      <c r="ICZ24" s="545"/>
      <c r="IDA24" s="545"/>
      <c r="IDB24" s="545"/>
      <c r="IDC24" s="545"/>
      <c r="IDD24" s="545"/>
      <c r="IDE24" s="545"/>
      <c r="IDF24" s="545"/>
      <c r="IDG24" s="545"/>
      <c r="IDH24" s="545"/>
      <c r="IDI24" s="545"/>
      <c r="IDJ24" s="545"/>
      <c r="IDK24" s="545"/>
      <c r="IDL24" s="545"/>
      <c r="IDM24" s="545"/>
      <c r="IDN24" s="545"/>
      <c r="IDO24" s="545"/>
      <c r="IDP24" s="545"/>
      <c r="IDQ24" s="545"/>
      <c r="IDR24" s="545"/>
      <c r="IDS24" s="545"/>
      <c r="IDT24" s="545"/>
      <c r="IDU24" s="545"/>
      <c r="IDV24" s="545"/>
      <c r="IDW24" s="545"/>
      <c r="IDX24" s="545"/>
      <c r="IDY24" s="545"/>
      <c r="IDZ24" s="545"/>
      <c r="IEA24" s="545"/>
      <c r="IEB24" s="545"/>
      <c r="IEC24" s="545"/>
      <c r="IED24" s="545"/>
      <c r="IEE24" s="545"/>
      <c r="IEF24" s="545"/>
      <c r="IEG24" s="545"/>
      <c r="IEH24" s="545"/>
      <c r="IEI24" s="545"/>
      <c r="IEJ24" s="545"/>
      <c r="IEK24" s="545"/>
      <c r="IEL24" s="545"/>
      <c r="IEM24" s="545"/>
      <c r="IEN24" s="545"/>
      <c r="IEO24" s="545"/>
      <c r="IEP24" s="545"/>
      <c r="IEQ24" s="545"/>
      <c r="IER24" s="545"/>
      <c r="IES24" s="545"/>
      <c r="IET24" s="545"/>
      <c r="IEU24" s="545"/>
      <c r="IEV24" s="545"/>
      <c r="IEW24" s="545"/>
      <c r="IEX24" s="545"/>
      <c r="IEY24" s="545"/>
      <c r="IEZ24" s="545"/>
      <c r="IFA24" s="545"/>
      <c r="IFB24" s="545"/>
      <c r="IFC24" s="545"/>
      <c r="IFD24" s="545"/>
      <c r="IFE24" s="545"/>
      <c r="IFF24" s="545"/>
      <c r="IFG24" s="545"/>
      <c r="IFH24" s="545"/>
      <c r="IFI24" s="545"/>
      <c r="IFJ24" s="545"/>
      <c r="IFK24" s="545"/>
      <c r="IFL24" s="545"/>
      <c r="IFM24" s="545"/>
      <c r="IFN24" s="545"/>
      <c r="IFO24" s="545"/>
      <c r="IFP24" s="545"/>
      <c r="IFQ24" s="545"/>
      <c r="IFR24" s="545"/>
      <c r="IFS24" s="545"/>
      <c r="IFT24" s="545"/>
      <c r="IFU24" s="545"/>
      <c r="IFV24" s="545"/>
      <c r="IFW24" s="545"/>
      <c r="IFX24" s="545"/>
      <c r="IFY24" s="545"/>
      <c r="IFZ24" s="545"/>
      <c r="IGA24" s="545"/>
      <c r="IGB24" s="545"/>
      <c r="IGC24" s="545"/>
      <c r="IGD24" s="545"/>
      <c r="IGE24" s="545"/>
      <c r="IGF24" s="545"/>
      <c r="IGG24" s="545"/>
      <c r="IGH24" s="545"/>
      <c r="IGI24" s="545"/>
      <c r="IGJ24" s="545"/>
      <c r="IGK24" s="545"/>
      <c r="IGL24" s="545"/>
      <c r="IGM24" s="545"/>
      <c r="IGN24" s="545"/>
      <c r="IGO24" s="545"/>
      <c r="IGP24" s="545"/>
      <c r="IGQ24" s="545"/>
      <c r="IGR24" s="545"/>
      <c r="IGS24" s="545"/>
      <c r="IGT24" s="545"/>
      <c r="IGU24" s="545"/>
      <c r="IGV24" s="545"/>
      <c r="IGW24" s="545"/>
      <c r="IGX24" s="545"/>
      <c r="IGY24" s="545"/>
      <c r="IGZ24" s="545"/>
      <c r="IHA24" s="545"/>
      <c r="IHB24" s="545"/>
      <c r="IHC24" s="545"/>
      <c r="IHD24" s="545"/>
      <c r="IHE24" s="545"/>
      <c r="IHF24" s="545"/>
      <c r="IHG24" s="545"/>
      <c r="IHH24" s="545"/>
      <c r="IHI24" s="545"/>
      <c r="IHJ24" s="545"/>
      <c r="IHK24" s="545"/>
      <c r="IHL24" s="545"/>
      <c r="IHM24" s="545"/>
      <c r="IHN24" s="545"/>
      <c r="IHO24" s="545"/>
      <c r="IHP24" s="545"/>
      <c r="IHQ24" s="545"/>
      <c r="IHR24" s="545"/>
      <c r="IHS24" s="545"/>
      <c r="IHT24" s="545"/>
      <c r="IHU24" s="545"/>
      <c r="IHV24" s="545"/>
      <c r="IHW24" s="545"/>
      <c r="IHX24" s="545"/>
      <c r="IHY24" s="545"/>
      <c r="IHZ24" s="545"/>
      <c r="IIA24" s="545"/>
      <c r="IIB24" s="545"/>
      <c r="IIC24" s="545"/>
      <c r="IID24" s="545"/>
      <c r="IIE24" s="545"/>
      <c r="IIF24" s="545"/>
      <c r="IIG24" s="545"/>
      <c r="IIH24" s="545"/>
      <c r="III24" s="545"/>
      <c r="IIJ24" s="545"/>
      <c r="IIK24" s="545"/>
      <c r="IIL24" s="545"/>
      <c r="IIM24" s="545"/>
      <c r="IIN24" s="545"/>
      <c r="IIO24" s="545"/>
      <c r="IIP24" s="545"/>
      <c r="IIQ24" s="545"/>
      <c r="IIR24" s="545"/>
      <c r="IIS24" s="545"/>
      <c r="IIT24" s="545"/>
      <c r="IIU24" s="545"/>
      <c r="IIV24" s="545"/>
      <c r="IIW24" s="545"/>
      <c r="IIX24" s="545"/>
      <c r="IIY24" s="545"/>
      <c r="IIZ24" s="545"/>
      <c r="IJA24" s="545"/>
      <c r="IJB24" s="545"/>
      <c r="IJC24" s="545"/>
      <c r="IJD24" s="545"/>
      <c r="IJE24" s="545"/>
      <c r="IJF24" s="545"/>
      <c r="IJG24" s="545"/>
      <c r="IJH24" s="545"/>
      <c r="IJI24" s="545"/>
      <c r="IJJ24" s="545"/>
      <c r="IJK24" s="545"/>
      <c r="IJL24" s="545"/>
      <c r="IJM24" s="545"/>
      <c r="IJN24" s="545"/>
      <c r="IJO24" s="545"/>
      <c r="IJP24" s="545"/>
      <c r="IJQ24" s="545"/>
      <c r="IJR24" s="545"/>
      <c r="IJS24" s="545"/>
      <c r="IJT24" s="545"/>
      <c r="IJU24" s="545"/>
      <c r="IJV24" s="545"/>
      <c r="IJW24" s="545"/>
      <c r="IJX24" s="545"/>
      <c r="IJY24" s="545"/>
      <c r="IJZ24" s="545"/>
      <c r="IKA24" s="545"/>
      <c r="IKB24" s="545"/>
      <c r="IKC24" s="545"/>
      <c r="IKD24" s="545"/>
      <c r="IKE24" s="545"/>
      <c r="IKF24" s="545"/>
      <c r="IKG24" s="545"/>
      <c r="IKH24" s="545"/>
      <c r="IKI24" s="545"/>
      <c r="IKJ24" s="545"/>
      <c r="IKK24" s="545"/>
      <c r="IKL24" s="545"/>
      <c r="IKM24" s="545"/>
      <c r="IKN24" s="545"/>
      <c r="IKO24" s="545"/>
      <c r="IKP24" s="545"/>
      <c r="IKQ24" s="545"/>
      <c r="IKR24" s="545"/>
      <c r="IKS24" s="545"/>
      <c r="IKT24" s="545"/>
      <c r="IKU24" s="545"/>
      <c r="IKV24" s="545"/>
      <c r="IKW24" s="545"/>
      <c r="IKX24" s="545"/>
      <c r="IKY24" s="545"/>
      <c r="IKZ24" s="545"/>
      <c r="ILA24" s="545"/>
      <c r="ILB24" s="545"/>
      <c r="ILC24" s="545"/>
      <c r="ILD24" s="545"/>
      <c r="ILE24" s="545"/>
      <c r="ILF24" s="545"/>
      <c r="ILG24" s="545"/>
      <c r="ILH24" s="545"/>
      <c r="ILI24" s="545"/>
      <c r="ILJ24" s="545"/>
      <c r="ILK24" s="545"/>
      <c r="ILL24" s="545"/>
      <c r="ILM24" s="545"/>
      <c r="ILN24" s="545"/>
      <c r="ILO24" s="545"/>
      <c r="ILP24" s="545"/>
      <c r="ILQ24" s="545"/>
      <c r="ILR24" s="545"/>
      <c r="ILS24" s="545"/>
      <c r="ILT24" s="545"/>
      <c r="ILU24" s="545"/>
      <c r="ILV24" s="545"/>
      <c r="ILW24" s="545"/>
      <c r="ILX24" s="545"/>
      <c r="ILY24" s="545"/>
      <c r="ILZ24" s="545"/>
      <c r="IMA24" s="545"/>
      <c r="IMB24" s="545"/>
      <c r="IMC24" s="545"/>
      <c r="IMD24" s="545"/>
      <c r="IME24" s="545"/>
      <c r="IMF24" s="545"/>
      <c r="IMG24" s="545"/>
      <c r="IMH24" s="545"/>
      <c r="IMI24" s="545"/>
      <c r="IMJ24" s="545"/>
      <c r="IMK24" s="545"/>
      <c r="IML24" s="545"/>
      <c r="IMM24" s="545"/>
      <c r="IMN24" s="545"/>
      <c r="IMO24" s="545"/>
      <c r="IMP24" s="545"/>
      <c r="IMQ24" s="545"/>
      <c r="IMR24" s="545"/>
      <c r="IMS24" s="545"/>
      <c r="IMT24" s="545"/>
      <c r="IMU24" s="545"/>
      <c r="IMV24" s="545"/>
      <c r="IMW24" s="545"/>
      <c r="IMX24" s="545"/>
      <c r="IMY24" s="545"/>
      <c r="IMZ24" s="545"/>
      <c r="INA24" s="545"/>
      <c r="INB24" s="545"/>
      <c r="INC24" s="545"/>
      <c r="IND24" s="545"/>
      <c r="INE24" s="545"/>
      <c r="INF24" s="545"/>
      <c r="ING24" s="545"/>
      <c r="INH24" s="545"/>
      <c r="INI24" s="545"/>
      <c r="INJ24" s="545"/>
      <c r="INK24" s="545"/>
      <c r="INL24" s="545"/>
      <c r="INM24" s="545"/>
      <c r="INN24" s="545"/>
      <c r="INO24" s="545"/>
      <c r="INP24" s="545"/>
      <c r="INQ24" s="545"/>
      <c r="INR24" s="545"/>
      <c r="INS24" s="545"/>
      <c r="INT24" s="545"/>
      <c r="INU24" s="545"/>
      <c r="INV24" s="545"/>
      <c r="INW24" s="545"/>
      <c r="INX24" s="545"/>
      <c r="INY24" s="545"/>
      <c r="INZ24" s="545"/>
      <c r="IOA24" s="545"/>
      <c r="IOB24" s="545"/>
      <c r="IOC24" s="545"/>
      <c r="IOD24" s="545"/>
      <c r="IOE24" s="545"/>
      <c r="IOF24" s="545"/>
      <c r="IOG24" s="545"/>
      <c r="IOH24" s="545"/>
      <c r="IOI24" s="545"/>
      <c r="IOJ24" s="545"/>
      <c r="IOK24" s="545"/>
      <c r="IOL24" s="545"/>
      <c r="IOM24" s="545"/>
      <c r="ION24" s="545"/>
      <c r="IOO24" s="545"/>
      <c r="IOP24" s="545"/>
      <c r="IOQ24" s="545"/>
      <c r="IOR24" s="545"/>
      <c r="IOS24" s="545"/>
      <c r="IOT24" s="545"/>
      <c r="IOU24" s="545"/>
      <c r="IOV24" s="545"/>
      <c r="IOW24" s="545"/>
      <c r="IOX24" s="545"/>
      <c r="IOY24" s="545"/>
      <c r="IOZ24" s="545"/>
      <c r="IPA24" s="545"/>
      <c r="IPB24" s="545"/>
      <c r="IPC24" s="545"/>
      <c r="IPD24" s="545"/>
      <c r="IPE24" s="545"/>
      <c r="IPF24" s="545"/>
      <c r="IPG24" s="545"/>
      <c r="IPH24" s="545"/>
      <c r="IPI24" s="545"/>
      <c r="IPJ24" s="545"/>
      <c r="IPK24" s="545"/>
      <c r="IPL24" s="545"/>
      <c r="IPM24" s="545"/>
      <c r="IPN24" s="545"/>
      <c r="IPO24" s="545"/>
      <c r="IPP24" s="545"/>
      <c r="IPQ24" s="545"/>
      <c r="IPR24" s="545"/>
      <c r="IPS24" s="545"/>
      <c r="IPT24" s="545"/>
      <c r="IPU24" s="545"/>
      <c r="IPV24" s="545"/>
      <c r="IPW24" s="545"/>
      <c r="IPX24" s="545"/>
      <c r="IPY24" s="545"/>
      <c r="IPZ24" s="545"/>
      <c r="IQA24" s="545"/>
      <c r="IQB24" s="545"/>
      <c r="IQC24" s="545"/>
      <c r="IQD24" s="545"/>
      <c r="IQE24" s="545"/>
      <c r="IQF24" s="545"/>
      <c r="IQG24" s="545"/>
      <c r="IQH24" s="545"/>
      <c r="IQI24" s="545"/>
      <c r="IQJ24" s="545"/>
      <c r="IQK24" s="545"/>
      <c r="IQL24" s="545"/>
      <c r="IQM24" s="545"/>
      <c r="IQN24" s="545"/>
      <c r="IQO24" s="545"/>
      <c r="IQP24" s="545"/>
      <c r="IQQ24" s="545"/>
      <c r="IQR24" s="545"/>
      <c r="IQS24" s="545"/>
      <c r="IQT24" s="545"/>
      <c r="IQU24" s="545"/>
      <c r="IQV24" s="545"/>
      <c r="IQW24" s="545"/>
      <c r="IQX24" s="545"/>
      <c r="IQY24" s="545"/>
      <c r="IQZ24" s="545"/>
      <c r="IRA24" s="545"/>
      <c r="IRB24" s="545"/>
      <c r="IRC24" s="545"/>
      <c r="IRD24" s="545"/>
      <c r="IRE24" s="545"/>
      <c r="IRF24" s="545"/>
      <c r="IRG24" s="545"/>
      <c r="IRH24" s="545"/>
      <c r="IRI24" s="545"/>
      <c r="IRJ24" s="545"/>
      <c r="IRK24" s="545"/>
      <c r="IRL24" s="545"/>
      <c r="IRM24" s="545"/>
      <c r="IRN24" s="545"/>
      <c r="IRO24" s="545"/>
      <c r="IRP24" s="545"/>
      <c r="IRQ24" s="545"/>
      <c r="IRR24" s="545"/>
      <c r="IRS24" s="545"/>
      <c r="IRT24" s="545"/>
      <c r="IRU24" s="545"/>
      <c r="IRV24" s="545"/>
      <c r="IRW24" s="545"/>
      <c r="IRX24" s="545"/>
      <c r="IRY24" s="545"/>
      <c r="IRZ24" s="545"/>
      <c r="ISA24" s="545"/>
      <c r="ISB24" s="545"/>
      <c r="ISC24" s="545"/>
      <c r="ISD24" s="545"/>
      <c r="ISE24" s="545"/>
      <c r="ISF24" s="545"/>
      <c r="ISG24" s="545"/>
      <c r="ISH24" s="545"/>
      <c r="ISI24" s="545"/>
      <c r="ISJ24" s="545"/>
      <c r="ISK24" s="545"/>
      <c r="ISL24" s="545"/>
      <c r="ISM24" s="545"/>
      <c r="ISN24" s="545"/>
      <c r="ISO24" s="545"/>
      <c r="ISP24" s="545"/>
      <c r="ISQ24" s="545"/>
      <c r="ISR24" s="545"/>
      <c r="ISS24" s="545"/>
      <c r="IST24" s="545"/>
      <c r="ISU24" s="545"/>
      <c r="ISV24" s="545"/>
      <c r="ISW24" s="545"/>
      <c r="ISX24" s="545"/>
      <c r="ISY24" s="545"/>
      <c r="ISZ24" s="545"/>
      <c r="ITA24" s="545"/>
      <c r="ITB24" s="545"/>
      <c r="ITC24" s="545"/>
      <c r="ITD24" s="545"/>
      <c r="ITE24" s="545"/>
      <c r="ITF24" s="545"/>
      <c r="ITG24" s="545"/>
      <c r="ITH24" s="545"/>
      <c r="ITI24" s="545"/>
      <c r="ITJ24" s="545"/>
      <c r="ITK24" s="545"/>
      <c r="ITL24" s="545"/>
      <c r="ITM24" s="545"/>
      <c r="ITN24" s="545"/>
      <c r="ITO24" s="545"/>
      <c r="ITP24" s="545"/>
      <c r="ITQ24" s="545"/>
      <c r="ITR24" s="545"/>
      <c r="ITS24" s="545"/>
      <c r="ITT24" s="545"/>
      <c r="ITU24" s="545"/>
      <c r="ITV24" s="545"/>
      <c r="ITW24" s="545"/>
      <c r="ITX24" s="545"/>
      <c r="ITY24" s="545"/>
      <c r="ITZ24" s="545"/>
      <c r="IUA24" s="545"/>
      <c r="IUB24" s="545"/>
      <c r="IUC24" s="545"/>
      <c r="IUD24" s="545"/>
      <c r="IUE24" s="545"/>
      <c r="IUF24" s="545"/>
      <c r="IUG24" s="545"/>
      <c r="IUH24" s="545"/>
      <c r="IUI24" s="545"/>
      <c r="IUJ24" s="545"/>
      <c r="IUK24" s="545"/>
      <c r="IUL24" s="545"/>
      <c r="IUM24" s="545"/>
      <c r="IUN24" s="545"/>
      <c r="IUO24" s="545"/>
      <c r="IUP24" s="545"/>
      <c r="IUQ24" s="545"/>
      <c r="IUR24" s="545"/>
      <c r="IUS24" s="545"/>
      <c r="IUT24" s="545"/>
      <c r="IUU24" s="545"/>
      <c r="IUV24" s="545"/>
      <c r="IUW24" s="545"/>
      <c r="IUX24" s="545"/>
      <c r="IUY24" s="545"/>
      <c r="IUZ24" s="545"/>
      <c r="IVA24" s="545"/>
      <c r="IVB24" s="545"/>
      <c r="IVC24" s="545"/>
      <c r="IVD24" s="545"/>
      <c r="IVE24" s="545"/>
      <c r="IVF24" s="545"/>
      <c r="IVG24" s="545"/>
      <c r="IVH24" s="545"/>
      <c r="IVI24" s="545"/>
      <c r="IVJ24" s="545"/>
      <c r="IVK24" s="545"/>
      <c r="IVL24" s="545"/>
      <c r="IVM24" s="545"/>
      <c r="IVN24" s="545"/>
      <c r="IVO24" s="545"/>
      <c r="IVP24" s="545"/>
      <c r="IVQ24" s="545"/>
      <c r="IVR24" s="545"/>
      <c r="IVS24" s="545"/>
      <c r="IVT24" s="545"/>
      <c r="IVU24" s="545"/>
      <c r="IVV24" s="545"/>
      <c r="IVW24" s="545"/>
      <c r="IVX24" s="545"/>
      <c r="IVY24" s="545"/>
      <c r="IVZ24" s="545"/>
      <c r="IWA24" s="545"/>
      <c r="IWB24" s="545"/>
      <c r="IWC24" s="545"/>
      <c r="IWD24" s="545"/>
      <c r="IWE24" s="545"/>
      <c r="IWF24" s="545"/>
      <c r="IWG24" s="545"/>
      <c r="IWH24" s="545"/>
      <c r="IWI24" s="545"/>
      <c r="IWJ24" s="545"/>
      <c r="IWK24" s="545"/>
      <c r="IWL24" s="545"/>
      <c r="IWM24" s="545"/>
      <c r="IWN24" s="545"/>
      <c r="IWO24" s="545"/>
      <c r="IWP24" s="545"/>
      <c r="IWQ24" s="545"/>
      <c r="IWR24" s="545"/>
      <c r="IWS24" s="545"/>
      <c r="IWT24" s="545"/>
      <c r="IWU24" s="545"/>
      <c r="IWV24" s="545"/>
      <c r="IWW24" s="545"/>
      <c r="IWX24" s="545"/>
      <c r="IWY24" s="545"/>
      <c r="IWZ24" s="545"/>
      <c r="IXA24" s="545"/>
      <c r="IXB24" s="545"/>
      <c r="IXC24" s="545"/>
      <c r="IXD24" s="545"/>
      <c r="IXE24" s="545"/>
      <c r="IXF24" s="545"/>
      <c r="IXG24" s="545"/>
      <c r="IXH24" s="545"/>
      <c r="IXI24" s="545"/>
      <c r="IXJ24" s="545"/>
      <c r="IXK24" s="545"/>
      <c r="IXL24" s="545"/>
      <c r="IXM24" s="545"/>
      <c r="IXN24" s="545"/>
      <c r="IXO24" s="545"/>
      <c r="IXP24" s="545"/>
      <c r="IXQ24" s="545"/>
      <c r="IXR24" s="545"/>
      <c r="IXS24" s="545"/>
      <c r="IXT24" s="545"/>
      <c r="IXU24" s="545"/>
      <c r="IXV24" s="545"/>
      <c r="IXW24" s="545"/>
      <c r="IXX24" s="545"/>
      <c r="IXY24" s="545"/>
      <c r="IXZ24" s="545"/>
      <c r="IYA24" s="545"/>
      <c r="IYB24" s="545"/>
      <c r="IYC24" s="545"/>
      <c r="IYD24" s="545"/>
      <c r="IYE24" s="545"/>
      <c r="IYF24" s="545"/>
      <c r="IYG24" s="545"/>
      <c r="IYH24" s="545"/>
      <c r="IYI24" s="545"/>
      <c r="IYJ24" s="545"/>
      <c r="IYK24" s="545"/>
      <c r="IYL24" s="545"/>
      <c r="IYM24" s="545"/>
      <c r="IYN24" s="545"/>
      <c r="IYO24" s="545"/>
      <c r="IYP24" s="545"/>
      <c r="IYQ24" s="545"/>
      <c r="IYR24" s="545"/>
      <c r="IYS24" s="545"/>
      <c r="IYT24" s="545"/>
      <c r="IYU24" s="545"/>
      <c r="IYV24" s="545"/>
      <c r="IYW24" s="545"/>
      <c r="IYX24" s="545"/>
      <c r="IYY24" s="545"/>
      <c r="IYZ24" s="545"/>
      <c r="IZA24" s="545"/>
      <c r="IZB24" s="545"/>
      <c r="IZC24" s="545"/>
      <c r="IZD24" s="545"/>
      <c r="IZE24" s="545"/>
      <c r="IZF24" s="545"/>
      <c r="IZG24" s="545"/>
      <c r="IZH24" s="545"/>
      <c r="IZI24" s="545"/>
      <c r="IZJ24" s="545"/>
      <c r="IZK24" s="545"/>
      <c r="IZL24" s="545"/>
      <c r="IZM24" s="545"/>
      <c r="IZN24" s="545"/>
      <c r="IZO24" s="545"/>
      <c r="IZP24" s="545"/>
      <c r="IZQ24" s="545"/>
      <c r="IZR24" s="545"/>
      <c r="IZS24" s="545"/>
      <c r="IZT24" s="545"/>
      <c r="IZU24" s="545"/>
      <c r="IZV24" s="545"/>
      <c r="IZW24" s="545"/>
      <c r="IZX24" s="545"/>
      <c r="IZY24" s="545"/>
      <c r="IZZ24" s="545"/>
      <c r="JAA24" s="545"/>
      <c r="JAB24" s="545"/>
      <c r="JAC24" s="545"/>
      <c r="JAD24" s="545"/>
      <c r="JAE24" s="545"/>
      <c r="JAF24" s="545"/>
      <c r="JAG24" s="545"/>
      <c r="JAH24" s="545"/>
      <c r="JAI24" s="545"/>
      <c r="JAJ24" s="545"/>
      <c r="JAK24" s="545"/>
      <c r="JAL24" s="545"/>
      <c r="JAM24" s="545"/>
      <c r="JAN24" s="545"/>
      <c r="JAO24" s="545"/>
      <c r="JAP24" s="545"/>
      <c r="JAQ24" s="545"/>
      <c r="JAR24" s="545"/>
      <c r="JAS24" s="545"/>
      <c r="JAT24" s="545"/>
      <c r="JAU24" s="545"/>
      <c r="JAV24" s="545"/>
      <c r="JAW24" s="545"/>
      <c r="JAX24" s="545"/>
      <c r="JAY24" s="545"/>
      <c r="JAZ24" s="545"/>
      <c r="JBA24" s="545"/>
      <c r="JBB24" s="545"/>
      <c r="JBC24" s="545"/>
      <c r="JBD24" s="545"/>
      <c r="JBE24" s="545"/>
      <c r="JBF24" s="545"/>
      <c r="JBG24" s="545"/>
      <c r="JBH24" s="545"/>
      <c r="JBI24" s="545"/>
      <c r="JBJ24" s="545"/>
      <c r="JBK24" s="545"/>
      <c r="JBL24" s="545"/>
      <c r="JBM24" s="545"/>
      <c r="JBN24" s="545"/>
      <c r="JBO24" s="545"/>
      <c r="JBP24" s="545"/>
      <c r="JBQ24" s="545"/>
      <c r="JBR24" s="545"/>
      <c r="JBS24" s="545"/>
      <c r="JBT24" s="545"/>
      <c r="JBU24" s="545"/>
      <c r="JBV24" s="545"/>
      <c r="JBW24" s="545"/>
      <c r="JBX24" s="545"/>
      <c r="JBY24" s="545"/>
      <c r="JBZ24" s="545"/>
      <c r="JCA24" s="545"/>
      <c r="JCB24" s="545"/>
      <c r="JCC24" s="545"/>
      <c r="JCD24" s="545"/>
      <c r="JCE24" s="545"/>
      <c r="JCF24" s="545"/>
      <c r="JCG24" s="545"/>
      <c r="JCH24" s="545"/>
      <c r="JCI24" s="545"/>
      <c r="JCJ24" s="545"/>
      <c r="JCK24" s="545"/>
      <c r="JCL24" s="545"/>
      <c r="JCM24" s="545"/>
      <c r="JCN24" s="545"/>
      <c r="JCO24" s="545"/>
      <c r="JCP24" s="545"/>
      <c r="JCQ24" s="545"/>
      <c r="JCR24" s="545"/>
      <c r="JCS24" s="545"/>
      <c r="JCT24" s="545"/>
      <c r="JCU24" s="545"/>
      <c r="JCV24" s="545"/>
      <c r="JCW24" s="545"/>
      <c r="JCX24" s="545"/>
      <c r="JCY24" s="545"/>
      <c r="JCZ24" s="545"/>
      <c r="JDA24" s="545"/>
      <c r="JDB24" s="545"/>
      <c r="JDC24" s="545"/>
      <c r="JDD24" s="545"/>
      <c r="JDE24" s="545"/>
      <c r="JDF24" s="545"/>
      <c r="JDG24" s="545"/>
      <c r="JDH24" s="545"/>
      <c r="JDI24" s="545"/>
      <c r="JDJ24" s="545"/>
      <c r="JDK24" s="545"/>
      <c r="JDL24" s="545"/>
      <c r="JDM24" s="545"/>
      <c r="JDN24" s="545"/>
      <c r="JDO24" s="545"/>
      <c r="JDP24" s="545"/>
      <c r="JDQ24" s="545"/>
      <c r="JDR24" s="545"/>
      <c r="JDS24" s="545"/>
      <c r="JDT24" s="545"/>
      <c r="JDU24" s="545"/>
      <c r="JDV24" s="545"/>
      <c r="JDW24" s="545"/>
      <c r="JDX24" s="545"/>
      <c r="JDY24" s="545"/>
      <c r="JDZ24" s="545"/>
      <c r="JEA24" s="545"/>
      <c r="JEB24" s="545"/>
      <c r="JEC24" s="545"/>
      <c r="JED24" s="545"/>
      <c r="JEE24" s="545"/>
      <c r="JEF24" s="545"/>
      <c r="JEG24" s="545"/>
      <c r="JEH24" s="545"/>
      <c r="JEI24" s="545"/>
      <c r="JEJ24" s="545"/>
      <c r="JEK24" s="545"/>
      <c r="JEL24" s="545"/>
      <c r="JEM24" s="545"/>
      <c r="JEN24" s="545"/>
      <c r="JEO24" s="545"/>
      <c r="JEP24" s="545"/>
      <c r="JEQ24" s="545"/>
      <c r="JER24" s="545"/>
      <c r="JES24" s="545"/>
      <c r="JET24" s="545"/>
      <c r="JEU24" s="545"/>
      <c r="JEV24" s="545"/>
      <c r="JEW24" s="545"/>
      <c r="JEX24" s="545"/>
      <c r="JEY24" s="545"/>
      <c r="JEZ24" s="545"/>
      <c r="JFA24" s="545"/>
      <c r="JFB24" s="545"/>
      <c r="JFC24" s="545"/>
      <c r="JFD24" s="545"/>
      <c r="JFE24" s="545"/>
      <c r="JFF24" s="545"/>
      <c r="JFG24" s="545"/>
      <c r="JFH24" s="545"/>
      <c r="JFI24" s="545"/>
      <c r="JFJ24" s="545"/>
      <c r="JFK24" s="545"/>
      <c r="JFL24" s="545"/>
      <c r="JFM24" s="545"/>
      <c r="JFN24" s="545"/>
      <c r="JFO24" s="545"/>
      <c r="JFP24" s="545"/>
      <c r="JFQ24" s="545"/>
      <c r="JFR24" s="545"/>
      <c r="JFS24" s="545"/>
      <c r="JFT24" s="545"/>
      <c r="JFU24" s="545"/>
      <c r="JFV24" s="545"/>
      <c r="JFW24" s="545"/>
      <c r="JFX24" s="545"/>
      <c r="JFY24" s="545"/>
      <c r="JFZ24" s="545"/>
      <c r="JGA24" s="545"/>
      <c r="JGB24" s="545"/>
      <c r="JGC24" s="545"/>
      <c r="JGD24" s="545"/>
      <c r="JGE24" s="545"/>
      <c r="JGF24" s="545"/>
      <c r="JGG24" s="545"/>
      <c r="JGH24" s="545"/>
      <c r="JGI24" s="545"/>
      <c r="JGJ24" s="545"/>
      <c r="JGK24" s="545"/>
      <c r="JGL24" s="545"/>
      <c r="JGM24" s="545"/>
      <c r="JGN24" s="545"/>
      <c r="JGO24" s="545"/>
      <c r="JGP24" s="545"/>
      <c r="JGQ24" s="545"/>
      <c r="JGR24" s="545"/>
      <c r="JGS24" s="545"/>
      <c r="JGT24" s="545"/>
      <c r="JGU24" s="545"/>
      <c r="JGV24" s="545"/>
      <c r="JGW24" s="545"/>
      <c r="JGX24" s="545"/>
      <c r="JGY24" s="545"/>
      <c r="JGZ24" s="545"/>
      <c r="JHA24" s="545"/>
      <c r="JHB24" s="545"/>
      <c r="JHC24" s="545"/>
      <c r="JHD24" s="545"/>
      <c r="JHE24" s="545"/>
      <c r="JHF24" s="545"/>
      <c r="JHG24" s="545"/>
      <c r="JHH24" s="545"/>
      <c r="JHI24" s="545"/>
      <c r="JHJ24" s="545"/>
      <c r="JHK24" s="545"/>
      <c r="JHL24" s="545"/>
      <c r="JHM24" s="545"/>
      <c r="JHN24" s="545"/>
      <c r="JHO24" s="545"/>
      <c r="JHP24" s="545"/>
      <c r="JHQ24" s="545"/>
      <c r="JHR24" s="545"/>
      <c r="JHS24" s="545"/>
      <c r="JHT24" s="545"/>
      <c r="JHU24" s="545"/>
      <c r="JHV24" s="545"/>
      <c r="JHW24" s="545"/>
      <c r="JHX24" s="545"/>
      <c r="JHY24" s="545"/>
      <c r="JHZ24" s="545"/>
      <c r="JIA24" s="545"/>
      <c r="JIB24" s="545"/>
      <c r="JIC24" s="545"/>
      <c r="JID24" s="545"/>
      <c r="JIE24" s="545"/>
      <c r="JIF24" s="545"/>
      <c r="JIG24" s="545"/>
      <c r="JIH24" s="545"/>
      <c r="JII24" s="545"/>
      <c r="JIJ24" s="545"/>
      <c r="JIK24" s="545"/>
      <c r="JIL24" s="545"/>
      <c r="JIM24" s="545"/>
      <c r="JIN24" s="545"/>
      <c r="JIO24" s="545"/>
      <c r="JIP24" s="545"/>
      <c r="JIQ24" s="545"/>
      <c r="JIR24" s="545"/>
      <c r="JIS24" s="545"/>
      <c r="JIT24" s="545"/>
      <c r="JIU24" s="545"/>
      <c r="JIV24" s="545"/>
      <c r="JIW24" s="545"/>
      <c r="JIX24" s="545"/>
      <c r="JIY24" s="545"/>
      <c r="JIZ24" s="545"/>
      <c r="JJA24" s="545"/>
      <c r="JJB24" s="545"/>
      <c r="JJC24" s="545"/>
      <c r="JJD24" s="545"/>
      <c r="JJE24" s="545"/>
      <c r="JJF24" s="545"/>
      <c r="JJG24" s="545"/>
      <c r="JJH24" s="545"/>
      <c r="JJI24" s="545"/>
      <c r="JJJ24" s="545"/>
      <c r="JJK24" s="545"/>
      <c r="JJL24" s="545"/>
      <c r="JJM24" s="545"/>
      <c r="JJN24" s="545"/>
      <c r="JJO24" s="545"/>
      <c r="JJP24" s="545"/>
      <c r="JJQ24" s="545"/>
      <c r="JJR24" s="545"/>
      <c r="JJS24" s="545"/>
      <c r="JJT24" s="545"/>
      <c r="JJU24" s="545"/>
      <c r="JJV24" s="545"/>
      <c r="JJW24" s="545"/>
      <c r="JJX24" s="545"/>
      <c r="JJY24" s="545"/>
      <c r="JJZ24" s="545"/>
      <c r="JKA24" s="545"/>
      <c r="JKB24" s="545"/>
      <c r="JKC24" s="545"/>
      <c r="JKD24" s="545"/>
      <c r="JKE24" s="545"/>
      <c r="JKF24" s="545"/>
      <c r="JKG24" s="545"/>
      <c r="JKH24" s="545"/>
      <c r="JKI24" s="545"/>
      <c r="JKJ24" s="545"/>
      <c r="JKK24" s="545"/>
      <c r="JKL24" s="545"/>
      <c r="JKM24" s="545"/>
      <c r="JKN24" s="545"/>
      <c r="JKO24" s="545"/>
      <c r="JKP24" s="545"/>
      <c r="JKQ24" s="545"/>
      <c r="JKR24" s="545"/>
      <c r="JKS24" s="545"/>
      <c r="JKT24" s="545"/>
      <c r="JKU24" s="545"/>
      <c r="JKV24" s="545"/>
      <c r="JKW24" s="545"/>
      <c r="JKX24" s="545"/>
      <c r="JKY24" s="545"/>
      <c r="JKZ24" s="545"/>
      <c r="JLA24" s="545"/>
      <c r="JLB24" s="545"/>
      <c r="JLC24" s="545"/>
      <c r="JLD24" s="545"/>
      <c r="JLE24" s="545"/>
      <c r="JLF24" s="545"/>
      <c r="JLG24" s="545"/>
      <c r="JLH24" s="545"/>
      <c r="JLI24" s="545"/>
      <c r="JLJ24" s="545"/>
      <c r="JLK24" s="545"/>
      <c r="JLL24" s="545"/>
      <c r="JLM24" s="545"/>
      <c r="JLN24" s="545"/>
      <c r="JLO24" s="545"/>
      <c r="JLP24" s="545"/>
      <c r="JLQ24" s="545"/>
      <c r="JLR24" s="545"/>
      <c r="JLS24" s="545"/>
      <c r="JLT24" s="545"/>
      <c r="JLU24" s="545"/>
      <c r="JLV24" s="545"/>
      <c r="JLW24" s="545"/>
      <c r="JLX24" s="545"/>
      <c r="JLY24" s="545"/>
      <c r="JLZ24" s="545"/>
      <c r="JMA24" s="545"/>
      <c r="JMB24" s="545"/>
      <c r="JMC24" s="545"/>
      <c r="JMD24" s="545"/>
      <c r="JME24" s="545"/>
      <c r="JMF24" s="545"/>
      <c r="JMG24" s="545"/>
      <c r="JMH24" s="545"/>
      <c r="JMI24" s="545"/>
      <c r="JMJ24" s="545"/>
      <c r="JMK24" s="545"/>
      <c r="JML24" s="545"/>
      <c r="JMM24" s="545"/>
      <c r="JMN24" s="545"/>
      <c r="JMO24" s="545"/>
      <c r="JMP24" s="545"/>
      <c r="JMQ24" s="545"/>
      <c r="JMR24" s="545"/>
      <c r="JMS24" s="545"/>
      <c r="JMT24" s="545"/>
      <c r="JMU24" s="545"/>
      <c r="JMV24" s="545"/>
      <c r="JMW24" s="545"/>
      <c r="JMX24" s="545"/>
      <c r="JMY24" s="545"/>
      <c r="JMZ24" s="545"/>
      <c r="JNA24" s="545"/>
      <c r="JNB24" s="545"/>
      <c r="JNC24" s="545"/>
      <c r="JND24" s="545"/>
      <c r="JNE24" s="545"/>
      <c r="JNF24" s="545"/>
      <c r="JNG24" s="545"/>
      <c r="JNH24" s="545"/>
      <c r="JNI24" s="545"/>
      <c r="JNJ24" s="545"/>
      <c r="JNK24" s="545"/>
      <c r="JNL24" s="545"/>
      <c r="JNM24" s="545"/>
      <c r="JNN24" s="545"/>
      <c r="JNO24" s="545"/>
      <c r="JNP24" s="545"/>
      <c r="JNQ24" s="545"/>
      <c r="JNR24" s="545"/>
      <c r="JNS24" s="545"/>
      <c r="JNT24" s="545"/>
      <c r="JNU24" s="545"/>
      <c r="JNV24" s="545"/>
      <c r="JNW24" s="545"/>
      <c r="JNX24" s="545"/>
      <c r="JNY24" s="545"/>
      <c r="JNZ24" s="545"/>
      <c r="JOA24" s="545"/>
      <c r="JOB24" s="545"/>
      <c r="JOC24" s="545"/>
      <c r="JOD24" s="545"/>
      <c r="JOE24" s="545"/>
      <c r="JOF24" s="545"/>
      <c r="JOG24" s="545"/>
      <c r="JOH24" s="545"/>
      <c r="JOI24" s="545"/>
      <c r="JOJ24" s="545"/>
      <c r="JOK24" s="545"/>
      <c r="JOL24" s="545"/>
      <c r="JOM24" s="545"/>
      <c r="JON24" s="545"/>
      <c r="JOO24" s="545"/>
      <c r="JOP24" s="545"/>
      <c r="JOQ24" s="545"/>
      <c r="JOR24" s="545"/>
      <c r="JOS24" s="545"/>
      <c r="JOT24" s="545"/>
      <c r="JOU24" s="545"/>
      <c r="JOV24" s="545"/>
      <c r="JOW24" s="545"/>
      <c r="JOX24" s="545"/>
      <c r="JOY24" s="545"/>
      <c r="JOZ24" s="545"/>
      <c r="JPA24" s="545"/>
      <c r="JPB24" s="545"/>
      <c r="JPC24" s="545"/>
      <c r="JPD24" s="545"/>
      <c r="JPE24" s="545"/>
      <c r="JPF24" s="545"/>
      <c r="JPG24" s="545"/>
      <c r="JPH24" s="545"/>
      <c r="JPI24" s="545"/>
      <c r="JPJ24" s="545"/>
      <c r="JPK24" s="545"/>
      <c r="JPL24" s="545"/>
      <c r="JPM24" s="545"/>
      <c r="JPN24" s="545"/>
      <c r="JPO24" s="545"/>
      <c r="JPP24" s="545"/>
      <c r="JPQ24" s="545"/>
      <c r="JPR24" s="545"/>
      <c r="JPS24" s="545"/>
      <c r="JPT24" s="545"/>
      <c r="JPU24" s="545"/>
      <c r="JPV24" s="545"/>
      <c r="JPW24" s="545"/>
      <c r="JPX24" s="545"/>
      <c r="JPY24" s="545"/>
      <c r="JPZ24" s="545"/>
      <c r="JQA24" s="545"/>
      <c r="JQB24" s="545"/>
      <c r="JQC24" s="545"/>
      <c r="JQD24" s="545"/>
      <c r="JQE24" s="545"/>
      <c r="JQF24" s="545"/>
      <c r="JQG24" s="545"/>
      <c r="JQH24" s="545"/>
      <c r="JQI24" s="545"/>
      <c r="JQJ24" s="545"/>
      <c r="JQK24" s="545"/>
      <c r="JQL24" s="545"/>
      <c r="JQM24" s="545"/>
      <c r="JQN24" s="545"/>
      <c r="JQO24" s="545"/>
      <c r="JQP24" s="545"/>
      <c r="JQQ24" s="545"/>
      <c r="JQR24" s="545"/>
      <c r="JQS24" s="545"/>
      <c r="JQT24" s="545"/>
      <c r="JQU24" s="545"/>
      <c r="JQV24" s="545"/>
      <c r="JQW24" s="545"/>
      <c r="JQX24" s="545"/>
      <c r="JQY24" s="545"/>
      <c r="JQZ24" s="545"/>
      <c r="JRA24" s="545"/>
      <c r="JRB24" s="545"/>
      <c r="JRC24" s="545"/>
      <c r="JRD24" s="545"/>
      <c r="JRE24" s="545"/>
      <c r="JRF24" s="545"/>
      <c r="JRG24" s="545"/>
      <c r="JRH24" s="545"/>
      <c r="JRI24" s="545"/>
      <c r="JRJ24" s="545"/>
      <c r="JRK24" s="545"/>
      <c r="JRL24" s="545"/>
      <c r="JRM24" s="545"/>
      <c r="JRN24" s="545"/>
      <c r="JRO24" s="545"/>
      <c r="JRP24" s="545"/>
      <c r="JRQ24" s="545"/>
      <c r="JRR24" s="545"/>
      <c r="JRS24" s="545"/>
      <c r="JRT24" s="545"/>
      <c r="JRU24" s="545"/>
      <c r="JRV24" s="545"/>
      <c r="JRW24" s="545"/>
      <c r="JRX24" s="545"/>
      <c r="JRY24" s="545"/>
      <c r="JRZ24" s="545"/>
      <c r="JSA24" s="545"/>
      <c r="JSB24" s="545"/>
      <c r="JSC24" s="545"/>
      <c r="JSD24" s="545"/>
      <c r="JSE24" s="545"/>
      <c r="JSF24" s="545"/>
      <c r="JSG24" s="545"/>
      <c r="JSH24" s="545"/>
      <c r="JSI24" s="545"/>
      <c r="JSJ24" s="545"/>
      <c r="JSK24" s="545"/>
      <c r="JSL24" s="545"/>
      <c r="JSM24" s="545"/>
      <c r="JSN24" s="545"/>
      <c r="JSO24" s="545"/>
      <c r="JSP24" s="545"/>
      <c r="JSQ24" s="545"/>
      <c r="JSR24" s="545"/>
      <c r="JSS24" s="545"/>
      <c r="JST24" s="545"/>
      <c r="JSU24" s="545"/>
      <c r="JSV24" s="545"/>
      <c r="JSW24" s="545"/>
      <c r="JSX24" s="545"/>
      <c r="JSY24" s="545"/>
      <c r="JSZ24" s="545"/>
      <c r="JTA24" s="545"/>
      <c r="JTB24" s="545"/>
      <c r="JTC24" s="545"/>
      <c r="JTD24" s="545"/>
      <c r="JTE24" s="545"/>
      <c r="JTF24" s="545"/>
      <c r="JTG24" s="545"/>
      <c r="JTH24" s="545"/>
      <c r="JTI24" s="545"/>
      <c r="JTJ24" s="545"/>
      <c r="JTK24" s="545"/>
      <c r="JTL24" s="545"/>
      <c r="JTM24" s="545"/>
      <c r="JTN24" s="545"/>
      <c r="JTO24" s="545"/>
      <c r="JTP24" s="545"/>
      <c r="JTQ24" s="545"/>
      <c r="JTR24" s="545"/>
      <c r="JTS24" s="545"/>
      <c r="JTT24" s="545"/>
      <c r="JTU24" s="545"/>
      <c r="JTV24" s="545"/>
      <c r="JTW24" s="545"/>
      <c r="JTX24" s="545"/>
      <c r="JTY24" s="545"/>
      <c r="JTZ24" s="545"/>
      <c r="JUA24" s="545"/>
      <c r="JUB24" s="545"/>
      <c r="JUC24" s="545"/>
      <c r="JUD24" s="545"/>
      <c r="JUE24" s="545"/>
      <c r="JUF24" s="545"/>
      <c r="JUG24" s="545"/>
      <c r="JUH24" s="545"/>
      <c r="JUI24" s="545"/>
      <c r="JUJ24" s="545"/>
      <c r="JUK24" s="545"/>
      <c r="JUL24" s="545"/>
      <c r="JUM24" s="545"/>
      <c r="JUN24" s="545"/>
      <c r="JUO24" s="545"/>
      <c r="JUP24" s="545"/>
      <c r="JUQ24" s="545"/>
      <c r="JUR24" s="545"/>
      <c r="JUS24" s="545"/>
      <c r="JUT24" s="545"/>
      <c r="JUU24" s="545"/>
      <c r="JUV24" s="545"/>
      <c r="JUW24" s="545"/>
      <c r="JUX24" s="545"/>
      <c r="JUY24" s="545"/>
      <c r="JUZ24" s="545"/>
      <c r="JVA24" s="545"/>
      <c r="JVB24" s="545"/>
      <c r="JVC24" s="545"/>
      <c r="JVD24" s="545"/>
      <c r="JVE24" s="545"/>
      <c r="JVF24" s="545"/>
      <c r="JVG24" s="545"/>
      <c r="JVH24" s="545"/>
      <c r="JVI24" s="545"/>
      <c r="JVJ24" s="545"/>
      <c r="JVK24" s="545"/>
      <c r="JVL24" s="545"/>
      <c r="JVM24" s="545"/>
      <c r="JVN24" s="545"/>
      <c r="JVO24" s="545"/>
      <c r="JVP24" s="545"/>
      <c r="JVQ24" s="545"/>
      <c r="JVR24" s="545"/>
      <c r="JVS24" s="545"/>
      <c r="JVT24" s="545"/>
      <c r="JVU24" s="545"/>
      <c r="JVV24" s="545"/>
      <c r="JVW24" s="545"/>
      <c r="JVX24" s="545"/>
      <c r="JVY24" s="545"/>
      <c r="JVZ24" s="545"/>
      <c r="JWA24" s="545"/>
      <c r="JWB24" s="545"/>
      <c r="JWC24" s="545"/>
      <c r="JWD24" s="545"/>
      <c r="JWE24" s="545"/>
      <c r="JWF24" s="545"/>
      <c r="JWG24" s="545"/>
      <c r="JWH24" s="545"/>
      <c r="JWI24" s="545"/>
      <c r="JWJ24" s="545"/>
      <c r="JWK24" s="545"/>
      <c r="JWL24" s="545"/>
      <c r="JWM24" s="545"/>
      <c r="JWN24" s="545"/>
      <c r="JWO24" s="545"/>
      <c r="JWP24" s="545"/>
      <c r="JWQ24" s="545"/>
      <c r="JWR24" s="545"/>
      <c r="JWS24" s="545"/>
      <c r="JWT24" s="545"/>
      <c r="JWU24" s="545"/>
      <c r="JWV24" s="545"/>
      <c r="JWW24" s="545"/>
      <c r="JWX24" s="545"/>
      <c r="JWY24" s="545"/>
      <c r="JWZ24" s="545"/>
      <c r="JXA24" s="545"/>
      <c r="JXB24" s="545"/>
      <c r="JXC24" s="545"/>
      <c r="JXD24" s="545"/>
      <c r="JXE24" s="545"/>
      <c r="JXF24" s="545"/>
      <c r="JXG24" s="545"/>
      <c r="JXH24" s="545"/>
      <c r="JXI24" s="545"/>
      <c r="JXJ24" s="545"/>
      <c r="JXK24" s="545"/>
      <c r="JXL24" s="545"/>
      <c r="JXM24" s="545"/>
      <c r="JXN24" s="545"/>
      <c r="JXO24" s="545"/>
      <c r="JXP24" s="545"/>
      <c r="JXQ24" s="545"/>
      <c r="JXR24" s="545"/>
      <c r="JXS24" s="545"/>
      <c r="JXT24" s="545"/>
      <c r="JXU24" s="545"/>
      <c r="JXV24" s="545"/>
      <c r="JXW24" s="545"/>
      <c r="JXX24" s="545"/>
      <c r="JXY24" s="545"/>
      <c r="JXZ24" s="545"/>
      <c r="JYA24" s="545"/>
      <c r="JYB24" s="545"/>
      <c r="JYC24" s="545"/>
      <c r="JYD24" s="545"/>
      <c r="JYE24" s="545"/>
      <c r="JYF24" s="545"/>
      <c r="JYG24" s="545"/>
      <c r="JYH24" s="545"/>
      <c r="JYI24" s="545"/>
      <c r="JYJ24" s="545"/>
      <c r="JYK24" s="545"/>
      <c r="JYL24" s="545"/>
      <c r="JYM24" s="545"/>
      <c r="JYN24" s="545"/>
      <c r="JYO24" s="545"/>
      <c r="JYP24" s="545"/>
      <c r="JYQ24" s="545"/>
      <c r="JYR24" s="545"/>
      <c r="JYS24" s="545"/>
      <c r="JYT24" s="545"/>
      <c r="JYU24" s="545"/>
      <c r="JYV24" s="545"/>
      <c r="JYW24" s="545"/>
      <c r="JYX24" s="545"/>
      <c r="JYY24" s="545"/>
      <c r="JYZ24" s="545"/>
      <c r="JZA24" s="545"/>
      <c r="JZB24" s="545"/>
      <c r="JZC24" s="545"/>
      <c r="JZD24" s="545"/>
      <c r="JZE24" s="545"/>
      <c r="JZF24" s="545"/>
      <c r="JZG24" s="545"/>
      <c r="JZH24" s="545"/>
      <c r="JZI24" s="545"/>
      <c r="JZJ24" s="545"/>
      <c r="JZK24" s="545"/>
      <c r="JZL24" s="545"/>
      <c r="JZM24" s="545"/>
      <c r="JZN24" s="545"/>
      <c r="JZO24" s="545"/>
      <c r="JZP24" s="545"/>
      <c r="JZQ24" s="545"/>
      <c r="JZR24" s="545"/>
      <c r="JZS24" s="545"/>
      <c r="JZT24" s="545"/>
      <c r="JZU24" s="545"/>
      <c r="JZV24" s="545"/>
      <c r="JZW24" s="545"/>
      <c r="JZX24" s="545"/>
      <c r="JZY24" s="545"/>
      <c r="JZZ24" s="545"/>
      <c r="KAA24" s="545"/>
      <c r="KAB24" s="545"/>
      <c r="KAC24" s="545"/>
      <c r="KAD24" s="545"/>
      <c r="KAE24" s="545"/>
      <c r="KAF24" s="545"/>
      <c r="KAG24" s="545"/>
      <c r="KAH24" s="545"/>
      <c r="KAI24" s="545"/>
      <c r="KAJ24" s="545"/>
      <c r="KAK24" s="545"/>
      <c r="KAL24" s="545"/>
      <c r="KAM24" s="545"/>
      <c r="KAN24" s="545"/>
      <c r="KAO24" s="545"/>
      <c r="KAP24" s="545"/>
      <c r="KAQ24" s="545"/>
      <c r="KAR24" s="545"/>
      <c r="KAS24" s="545"/>
      <c r="KAT24" s="545"/>
      <c r="KAU24" s="545"/>
      <c r="KAV24" s="545"/>
      <c r="KAW24" s="545"/>
      <c r="KAX24" s="545"/>
      <c r="KAY24" s="545"/>
      <c r="KAZ24" s="545"/>
      <c r="KBA24" s="545"/>
      <c r="KBB24" s="545"/>
      <c r="KBC24" s="545"/>
      <c r="KBD24" s="545"/>
      <c r="KBE24" s="545"/>
      <c r="KBF24" s="545"/>
      <c r="KBG24" s="545"/>
      <c r="KBH24" s="545"/>
      <c r="KBI24" s="545"/>
      <c r="KBJ24" s="545"/>
      <c r="KBK24" s="545"/>
      <c r="KBL24" s="545"/>
      <c r="KBM24" s="545"/>
      <c r="KBN24" s="545"/>
      <c r="KBO24" s="545"/>
      <c r="KBP24" s="545"/>
      <c r="KBQ24" s="545"/>
      <c r="KBR24" s="545"/>
      <c r="KBS24" s="545"/>
      <c r="KBT24" s="545"/>
      <c r="KBU24" s="545"/>
      <c r="KBV24" s="545"/>
      <c r="KBW24" s="545"/>
      <c r="KBX24" s="545"/>
      <c r="KBY24" s="545"/>
      <c r="KBZ24" s="545"/>
      <c r="KCA24" s="545"/>
      <c r="KCB24" s="545"/>
      <c r="KCC24" s="545"/>
      <c r="KCD24" s="545"/>
      <c r="KCE24" s="545"/>
      <c r="KCF24" s="545"/>
      <c r="KCG24" s="545"/>
      <c r="KCH24" s="545"/>
      <c r="KCI24" s="545"/>
      <c r="KCJ24" s="545"/>
      <c r="KCK24" s="545"/>
      <c r="KCL24" s="545"/>
      <c r="KCM24" s="545"/>
      <c r="KCN24" s="545"/>
      <c r="KCO24" s="545"/>
      <c r="KCP24" s="545"/>
      <c r="KCQ24" s="545"/>
      <c r="KCR24" s="545"/>
      <c r="KCS24" s="545"/>
      <c r="KCT24" s="545"/>
      <c r="KCU24" s="545"/>
      <c r="KCV24" s="545"/>
      <c r="KCW24" s="545"/>
      <c r="KCX24" s="545"/>
      <c r="KCY24" s="545"/>
      <c r="KCZ24" s="545"/>
      <c r="KDA24" s="545"/>
      <c r="KDB24" s="545"/>
      <c r="KDC24" s="545"/>
      <c r="KDD24" s="545"/>
      <c r="KDE24" s="545"/>
      <c r="KDF24" s="545"/>
      <c r="KDG24" s="545"/>
      <c r="KDH24" s="545"/>
      <c r="KDI24" s="545"/>
      <c r="KDJ24" s="545"/>
      <c r="KDK24" s="545"/>
      <c r="KDL24" s="545"/>
      <c r="KDM24" s="545"/>
      <c r="KDN24" s="545"/>
      <c r="KDO24" s="545"/>
      <c r="KDP24" s="545"/>
      <c r="KDQ24" s="545"/>
      <c r="KDR24" s="545"/>
      <c r="KDS24" s="545"/>
      <c r="KDT24" s="545"/>
      <c r="KDU24" s="545"/>
      <c r="KDV24" s="545"/>
      <c r="KDW24" s="545"/>
      <c r="KDX24" s="545"/>
      <c r="KDY24" s="545"/>
      <c r="KDZ24" s="545"/>
      <c r="KEA24" s="545"/>
      <c r="KEB24" s="545"/>
      <c r="KEC24" s="545"/>
      <c r="KED24" s="545"/>
      <c r="KEE24" s="545"/>
      <c r="KEF24" s="545"/>
      <c r="KEG24" s="545"/>
      <c r="KEH24" s="545"/>
      <c r="KEI24" s="545"/>
      <c r="KEJ24" s="545"/>
      <c r="KEK24" s="545"/>
      <c r="KEL24" s="545"/>
      <c r="KEM24" s="545"/>
      <c r="KEN24" s="545"/>
      <c r="KEO24" s="545"/>
      <c r="KEP24" s="545"/>
      <c r="KEQ24" s="545"/>
      <c r="KER24" s="545"/>
      <c r="KES24" s="545"/>
      <c r="KET24" s="545"/>
      <c r="KEU24" s="545"/>
      <c r="KEV24" s="545"/>
      <c r="KEW24" s="545"/>
      <c r="KEX24" s="545"/>
      <c r="KEY24" s="545"/>
      <c r="KEZ24" s="545"/>
      <c r="KFA24" s="545"/>
      <c r="KFB24" s="545"/>
      <c r="KFC24" s="545"/>
      <c r="KFD24" s="545"/>
      <c r="KFE24" s="545"/>
      <c r="KFF24" s="545"/>
      <c r="KFG24" s="545"/>
      <c r="KFH24" s="545"/>
      <c r="KFI24" s="545"/>
      <c r="KFJ24" s="545"/>
      <c r="KFK24" s="545"/>
      <c r="KFL24" s="545"/>
      <c r="KFM24" s="545"/>
      <c r="KFN24" s="545"/>
      <c r="KFO24" s="545"/>
      <c r="KFP24" s="545"/>
      <c r="KFQ24" s="545"/>
      <c r="KFR24" s="545"/>
      <c r="KFS24" s="545"/>
      <c r="KFT24" s="545"/>
      <c r="KFU24" s="545"/>
      <c r="KFV24" s="545"/>
      <c r="KFW24" s="545"/>
      <c r="KFX24" s="545"/>
      <c r="KFY24" s="545"/>
      <c r="KFZ24" s="545"/>
      <c r="KGA24" s="545"/>
      <c r="KGB24" s="545"/>
      <c r="KGC24" s="545"/>
      <c r="KGD24" s="545"/>
      <c r="KGE24" s="545"/>
      <c r="KGF24" s="545"/>
      <c r="KGG24" s="545"/>
      <c r="KGH24" s="545"/>
      <c r="KGI24" s="545"/>
      <c r="KGJ24" s="545"/>
      <c r="KGK24" s="545"/>
      <c r="KGL24" s="545"/>
      <c r="KGM24" s="545"/>
      <c r="KGN24" s="545"/>
      <c r="KGO24" s="545"/>
      <c r="KGP24" s="545"/>
      <c r="KGQ24" s="545"/>
      <c r="KGR24" s="545"/>
      <c r="KGS24" s="545"/>
      <c r="KGT24" s="545"/>
      <c r="KGU24" s="545"/>
      <c r="KGV24" s="545"/>
      <c r="KGW24" s="545"/>
      <c r="KGX24" s="545"/>
      <c r="KGY24" s="545"/>
      <c r="KGZ24" s="545"/>
      <c r="KHA24" s="545"/>
      <c r="KHB24" s="545"/>
      <c r="KHC24" s="545"/>
      <c r="KHD24" s="545"/>
      <c r="KHE24" s="545"/>
      <c r="KHF24" s="545"/>
      <c r="KHG24" s="545"/>
      <c r="KHH24" s="545"/>
      <c r="KHI24" s="545"/>
      <c r="KHJ24" s="545"/>
      <c r="KHK24" s="545"/>
      <c r="KHL24" s="545"/>
      <c r="KHM24" s="545"/>
      <c r="KHN24" s="545"/>
      <c r="KHO24" s="545"/>
      <c r="KHP24" s="545"/>
      <c r="KHQ24" s="545"/>
      <c r="KHR24" s="545"/>
      <c r="KHS24" s="545"/>
      <c r="KHT24" s="545"/>
      <c r="KHU24" s="545"/>
      <c r="KHV24" s="545"/>
      <c r="KHW24" s="545"/>
      <c r="KHX24" s="545"/>
      <c r="KHY24" s="545"/>
      <c r="KHZ24" s="545"/>
      <c r="KIA24" s="545"/>
      <c r="KIB24" s="545"/>
      <c r="KIC24" s="545"/>
      <c r="KID24" s="545"/>
      <c r="KIE24" s="545"/>
      <c r="KIF24" s="545"/>
      <c r="KIG24" s="545"/>
      <c r="KIH24" s="545"/>
      <c r="KII24" s="545"/>
      <c r="KIJ24" s="545"/>
      <c r="KIK24" s="545"/>
      <c r="KIL24" s="545"/>
      <c r="KIM24" s="545"/>
      <c r="KIN24" s="545"/>
      <c r="KIO24" s="545"/>
      <c r="KIP24" s="545"/>
      <c r="KIQ24" s="545"/>
      <c r="KIR24" s="545"/>
      <c r="KIS24" s="545"/>
      <c r="KIT24" s="545"/>
      <c r="KIU24" s="545"/>
      <c r="KIV24" s="545"/>
      <c r="KIW24" s="545"/>
      <c r="KIX24" s="545"/>
      <c r="KIY24" s="545"/>
      <c r="KIZ24" s="545"/>
      <c r="KJA24" s="545"/>
      <c r="KJB24" s="545"/>
      <c r="KJC24" s="545"/>
      <c r="KJD24" s="545"/>
      <c r="KJE24" s="545"/>
      <c r="KJF24" s="545"/>
      <c r="KJG24" s="545"/>
      <c r="KJH24" s="545"/>
      <c r="KJI24" s="545"/>
      <c r="KJJ24" s="545"/>
      <c r="KJK24" s="545"/>
      <c r="KJL24" s="545"/>
      <c r="KJM24" s="545"/>
      <c r="KJN24" s="545"/>
      <c r="KJO24" s="545"/>
      <c r="KJP24" s="545"/>
      <c r="KJQ24" s="545"/>
      <c r="KJR24" s="545"/>
      <c r="KJS24" s="545"/>
      <c r="KJT24" s="545"/>
      <c r="KJU24" s="545"/>
      <c r="KJV24" s="545"/>
      <c r="KJW24" s="545"/>
      <c r="KJX24" s="545"/>
      <c r="KJY24" s="545"/>
      <c r="KJZ24" s="545"/>
      <c r="KKA24" s="545"/>
      <c r="KKB24" s="545"/>
      <c r="KKC24" s="545"/>
      <c r="KKD24" s="545"/>
      <c r="KKE24" s="545"/>
      <c r="KKF24" s="545"/>
      <c r="KKG24" s="545"/>
      <c r="KKH24" s="545"/>
      <c r="KKI24" s="545"/>
      <c r="KKJ24" s="545"/>
      <c r="KKK24" s="545"/>
      <c r="KKL24" s="545"/>
      <c r="KKM24" s="545"/>
      <c r="KKN24" s="545"/>
      <c r="KKO24" s="545"/>
      <c r="KKP24" s="545"/>
      <c r="KKQ24" s="545"/>
      <c r="KKR24" s="545"/>
      <c r="KKS24" s="545"/>
      <c r="KKT24" s="545"/>
      <c r="KKU24" s="545"/>
      <c r="KKV24" s="545"/>
      <c r="KKW24" s="545"/>
      <c r="KKX24" s="545"/>
      <c r="KKY24" s="545"/>
      <c r="KKZ24" s="545"/>
      <c r="KLA24" s="545"/>
      <c r="KLB24" s="545"/>
      <c r="KLC24" s="545"/>
      <c r="KLD24" s="545"/>
      <c r="KLE24" s="545"/>
      <c r="KLF24" s="545"/>
      <c r="KLG24" s="545"/>
      <c r="KLH24" s="545"/>
      <c r="KLI24" s="545"/>
      <c r="KLJ24" s="545"/>
      <c r="KLK24" s="545"/>
      <c r="KLL24" s="545"/>
      <c r="KLM24" s="545"/>
      <c r="KLN24" s="545"/>
      <c r="KLO24" s="545"/>
      <c r="KLP24" s="545"/>
      <c r="KLQ24" s="545"/>
      <c r="KLR24" s="545"/>
      <c r="KLS24" s="545"/>
      <c r="KLT24" s="545"/>
      <c r="KLU24" s="545"/>
      <c r="KLV24" s="545"/>
      <c r="KLW24" s="545"/>
      <c r="KLX24" s="545"/>
      <c r="KLY24" s="545"/>
      <c r="KLZ24" s="545"/>
      <c r="KMA24" s="545"/>
      <c r="KMB24" s="545"/>
      <c r="KMC24" s="545"/>
      <c r="KMD24" s="545"/>
      <c r="KME24" s="545"/>
      <c r="KMF24" s="545"/>
      <c r="KMG24" s="545"/>
      <c r="KMH24" s="545"/>
      <c r="KMI24" s="545"/>
      <c r="KMJ24" s="545"/>
      <c r="KMK24" s="545"/>
      <c r="KML24" s="545"/>
      <c r="KMM24" s="545"/>
      <c r="KMN24" s="545"/>
      <c r="KMO24" s="545"/>
      <c r="KMP24" s="545"/>
      <c r="KMQ24" s="545"/>
      <c r="KMR24" s="545"/>
      <c r="KMS24" s="545"/>
      <c r="KMT24" s="545"/>
      <c r="KMU24" s="545"/>
      <c r="KMV24" s="545"/>
      <c r="KMW24" s="545"/>
      <c r="KMX24" s="545"/>
      <c r="KMY24" s="545"/>
      <c r="KMZ24" s="545"/>
      <c r="KNA24" s="545"/>
      <c r="KNB24" s="545"/>
      <c r="KNC24" s="545"/>
      <c r="KND24" s="545"/>
      <c r="KNE24" s="545"/>
      <c r="KNF24" s="545"/>
      <c r="KNG24" s="545"/>
      <c r="KNH24" s="545"/>
      <c r="KNI24" s="545"/>
      <c r="KNJ24" s="545"/>
      <c r="KNK24" s="545"/>
      <c r="KNL24" s="545"/>
      <c r="KNM24" s="545"/>
      <c r="KNN24" s="545"/>
      <c r="KNO24" s="545"/>
      <c r="KNP24" s="545"/>
      <c r="KNQ24" s="545"/>
      <c r="KNR24" s="545"/>
      <c r="KNS24" s="545"/>
      <c r="KNT24" s="545"/>
      <c r="KNU24" s="545"/>
      <c r="KNV24" s="545"/>
      <c r="KNW24" s="545"/>
      <c r="KNX24" s="545"/>
      <c r="KNY24" s="545"/>
      <c r="KNZ24" s="545"/>
      <c r="KOA24" s="545"/>
      <c r="KOB24" s="545"/>
      <c r="KOC24" s="545"/>
      <c r="KOD24" s="545"/>
      <c r="KOE24" s="545"/>
      <c r="KOF24" s="545"/>
      <c r="KOG24" s="545"/>
      <c r="KOH24" s="545"/>
      <c r="KOI24" s="545"/>
      <c r="KOJ24" s="545"/>
      <c r="KOK24" s="545"/>
      <c r="KOL24" s="545"/>
      <c r="KOM24" s="545"/>
      <c r="KON24" s="545"/>
      <c r="KOO24" s="545"/>
      <c r="KOP24" s="545"/>
      <c r="KOQ24" s="545"/>
      <c r="KOR24" s="545"/>
      <c r="KOS24" s="545"/>
      <c r="KOT24" s="545"/>
      <c r="KOU24" s="545"/>
      <c r="KOV24" s="545"/>
      <c r="KOW24" s="545"/>
      <c r="KOX24" s="545"/>
      <c r="KOY24" s="545"/>
      <c r="KOZ24" s="545"/>
      <c r="KPA24" s="545"/>
      <c r="KPB24" s="545"/>
      <c r="KPC24" s="545"/>
      <c r="KPD24" s="545"/>
      <c r="KPE24" s="545"/>
      <c r="KPF24" s="545"/>
      <c r="KPG24" s="545"/>
      <c r="KPH24" s="545"/>
      <c r="KPI24" s="545"/>
      <c r="KPJ24" s="545"/>
      <c r="KPK24" s="545"/>
      <c r="KPL24" s="545"/>
      <c r="KPM24" s="545"/>
      <c r="KPN24" s="545"/>
      <c r="KPO24" s="545"/>
      <c r="KPP24" s="545"/>
      <c r="KPQ24" s="545"/>
      <c r="KPR24" s="545"/>
      <c r="KPS24" s="545"/>
      <c r="KPT24" s="545"/>
      <c r="KPU24" s="545"/>
      <c r="KPV24" s="545"/>
      <c r="KPW24" s="545"/>
      <c r="KPX24" s="545"/>
      <c r="KPY24" s="545"/>
      <c r="KPZ24" s="545"/>
      <c r="KQA24" s="545"/>
      <c r="KQB24" s="545"/>
      <c r="KQC24" s="545"/>
      <c r="KQD24" s="545"/>
      <c r="KQE24" s="545"/>
      <c r="KQF24" s="545"/>
      <c r="KQG24" s="545"/>
      <c r="KQH24" s="545"/>
      <c r="KQI24" s="545"/>
      <c r="KQJ24" s="545"/>
      <c r="KQK24" s="545"/>
      <c r="KQL24" s="545"/>
      <c r="KQM24" s="545"/>
      <c r="KQN24" s="545"/>
      <c r="KQO24" s="545"/>
      <c r="KQP24" s="545"/>
      <c r="KQQ24" s="545"/>
      <c r="KQR24" s="545"/>
      <c r="KQS24" s="545"/>
      <c r="KQT24" s="545"/>
      <c r="KQU24" s="545"/>
      <c r="KQV24" s="545"/>
      <c r="KQW24" s="545"/>
      <c r="KQX24" s="545"/>
      <c r="KQY24" s="545"/>
      <c r="KQZ24" s="545"/>
      <c r="KRA24" s="545"/>
      <c r="KRB24" s="545"/>
      <c r="KRC24" s="545"/>
      <c r="KRD24" s="545"/>
      <c r="KRE24" s="545"/>
      <c r="KRF24" s="545"/>
      <c r="KRG24" s="545"/>
      <c r="KRH24" s="545"/>
      <c r="KRI24" s="545"/>
      <c r="KRJ24" s="545"/>
      <c r="KRK24" s="545"/>
      <c r="KRL24" s="545"/>
      <c r="KRM24" s="545"/>
      <c r="KRN24" s="545"/>
      <c r="KRO24" s="545"/>
      <c r="KRP24" s="545"/>
      <c r="KRQ24" s="545"/>
      <c r="KRR24" s="545"/>
      <c r="KRS24" s="545"/>
      <c r="KRT24" s="545"/>
      <c r="KRU24" s="545"/>
      <c r="KRV24" s="545"/>
      <c r="KRW24" s="545"/>
      <c r="KRX24" s="545"/>
      <c r="KRY24" s="545"/>
      <c r="KRZ24" s="545"/>
      <c r="KSA24" s="545"/>
      <c r="KSB24" s="545"/>
      <c r="KSC24" s="545"/>
      <c r="KSD24" s="545"/>
      <c r="KSE24" s="545"/>
      <c r="KSF24" s="545"/>
      <c r="KSG24" s="545"/>
      <c r="KSH24" s="545"/>
      <c r="KSI24" s="545"/>
      <c r="KSJ24" s="545"/>
      <c r="KSK24" s="545"/>
      <c r="KSL24" s="545"/>
      <c r="KSM24" s="545"/>
      <c r="KSN24" s="545"/>
      <c r="KSO24" s="545"/>
      <c r="KSP24" s="545"/>
      <c r="KSQ24" s="545"/>
      <c r="KSR24" s="545"/>
      <c r="KSS24" s="545"/>
      <c r="KST24" s="545"/>
      <c r="KSU24" s="545"/>
      <c r="KSV24" s="545"/>
      <c r="KSW24" s="545"/>
      <c r="KSX24" s="545"/>
      <c r="KSY24" s="545"/>
      <c r="KSZ24" s="545"/>
      <c r="KTA24" s="545"/>
      <c r="KTB24" s="545"/>
      <c r="KTC24" s="545"/>
      <c r="KTD24" s="545"/>
      <c r="KTE24" s="545"/>
      <c r="KTF24" s="545"/>
      <c r="KTG24" s="545"/>
      <c r="KTH24" s="545"/>
      <c r="KTI24" s="545"/>
      <c r="KTJ24" s="545"/>
      <c r="KTK24" s="545"/>
      <c r="KTL24" s="545"/>
      <c r="KTM24" s="545"/>
      <c r="KTN24" s="545"/>
      <c r="KTO24" s="545"/>
      <c r="KTP24" s="545"/>
      <c r="KTQ24" s="545"/>
      <c r="KTR24" s="545"/>
      <c r="KTS24" s="545"/>
      <c r="KTT24" s="545"/>
      <c r="KTU24" s="545"/>
      <c r="KTV24" s="545"/>
      <c r="KTW24" s="545"/>
      <c r="KTX24" s="545"/>
      <c r="KTY24" s="545"/>
      <c r="KTZ24" s="545"/>
      <c r="KUA24" s="545"/>
      <c r="KUB24" s="545"/>
      <c r="KUC24" s="545"/>
      <c r="KUD24" s="545"/>
      <c r="KUE24" s="545"/>
      <c r="KUF24" s="545"/>
      <c r="KUG24" s="545"/>
      <c r="KUH24" s="545"/>
      <c r="KUI24" s="545"/>
      <c r="KUJ24" s="545"/>
      <c r="KUK24" s="545"/>
      <c r="KUL24" s="545"/>
      <c r="KUM24" s="545"/>
      <c r="KUN24" s="545"/>
      <c r="KUO24" s="545"/>
      <c r="KUP24" s="545"/>
      <c r="KUQ24" s="545"/>
      <c r="KUR24" s="545"/>
      <c r="KUS24" s="545"/>
      <c r="KUT24" s="545"/>
      <c r="KUU24" s="545"/>
      <c r="KUV24" s="545"/>
      <c r="KUW24" s="545"/>
      <c r="KUX24" s="545"/>
      <c r="KUY24" s="545"/>
      <c r="KUZ24" s="545"/>
      <c r="KVA24" s="545"/>
      <c r="KVB24" s="545"/>
      <c r="KVC24" s="545"/>
      <c r="KVD24" s="545"/>
      <c r="KVE24" s="545"/>
      <c r="KVF24" s="545"/>
      <c r="KVG24" s="545"/>
      <c r="KVH24" s="545"/>
      <c r="KVI24" s="545"/>
      <c r="KVJ24" s="545"/>
      <c r="KVK24" s="545"/>
      <c r="KVL24" s="545"/>
      <c r="KVM24" s="545"/>
      <c r="KVN24" s="545"/>
      <c r="KVO24" s="545"/>
      <c r="KVP24" s="545"/>
      <c r="KVQ24" s="545"/>
      <c r="KVR24" s="545"/>
      <c r="KVS24" s="545"/>
      <c r="KVT24" s="545"/>
      <c r="KVU24" s="545"/>
      <c r="KVV24" s="545"/>
      <c r="KVW24" s="545"/>
      <c r="KVX24" s="545"/>
      <c r="KVY24" s="545"/>
      <c r="KVZ24" s="545"/>
      <c r="KWA24" s="545"/>
      <c r="KWB24" s="545"/>
      <c r="KWC24" s="545"/>
      <c r="KWD24" s="545"/>
      <c r="KWE24" s="545"/>
      <c r="KWF24" s="545"/>
      <c r="KWG24" s="545"/>
      <c r="KWH24" s="545"/>
      <c r="KWI24" s="545"/>
      <c r="KWJ24" s="545"/>
      <c r="KWK24" s="545"/>
      <c r="KWL24" s="545"/>
      <c r="KWM24" s="545"/>
      <c r="KWN24" s="545"/>
      <c r="KWO24" s="545"/>
      <c r="KWP24" s="545"/>
      <c r="KWQ24" s="545"/>
      <c r="KWR24" s="545"/>
      <c r="KWS24" s="545"/>
      <c r="KWT24" s="545"/>
      <c r="KWU24" s="545"/>
      <c r="KWV24" s="545"/>
      <c r="KWW24" s="545"/>
      <c r="KWX24" s="545"/>
      <c r="KWY24" s="545"/>
      <c r="KWZ24" s="545"/>
      <c r="KXA24" s="545"/>
      <c r="KXB24" s="545"/>
      <c r="KXC24" s="545"/>
      <c r="KXD24" s="545"/>
      <c r="KXE24" s="545"/>
      <c r="KXF24" s="545"/>
      <c r="KXG24" s="545"/>
      <c r="KXH24" s="545"/>
      <c r="KXI24" s="545"/>
      <c r="KXJ24" s="545"/>
      <c r="KXK24" s="545"/>
      <c r="KXL24" s="545"/>
      <c r="KXM24" s="545"/>
      <c r="KXN24" s="545"/>
      <c r="KXO24" s="545"/>
      <c r="KXP24" s="545"/>
      <c r="KXQ24" s="545"/>
      <c r="KXR24" s="545"/>
      <c r="KXS24" s="545"/>
      <c r="KXT24" s="545"/>
      <c r="KXU24" s="545"/>
      <c r="KXV24" s="545"/>
      <c r="KXW24" s="545"/>
      <c r="KXX24" s="545"/>
      <c r="KXY24" s="545"/>
      <c r="KXZ24" s="545"/>
      <c r="KYA24" s="545"/>
      <c r="KYB24" s="545"/>
      <c r="KYC24" s="545"/>
      <c r="KYD24" s="545"/>
      <c r="KYE24" s="545"/>
      <c r="KYF24" s="545"/>
      <c r="KYG24" s="545"/>
      <c r="KYH24" s="545"/>
      <c r="KYI24" s="545"/>
      <c r="KYJ24" s="545"/>
      <c r="KYK24" s="545"/>
      <c r="KYL24" s="545"/>
      <c r="KYM24" s="545"/>
      <c r="KYN24" s="545"/>
      <c r="KYO24" s="545"/>
      <c r="KYP24" s="545"/>
      <c r="KYQ24" s="545"/>
      <c r="KYR24" s="545"/>
      <c r="KYS24" s="545"/>
      <c r="KYT24" s="545"/>
      <c r="KYU24" s="545"/>
      <c r="KYV24" s="545"/>
      <c r="KYW24" s="545"/>
      <c r="KYX24" s="545"/>
      <c r="KYY24" s="545"/>
      <c r="KYZ24" s="545"/>
      <c r="KZA24" s="545"/>
      <c r="KZB24" s="545"/>
      <c r="KZC24" s="545"/>
      <c r="KZD24" s="545"/>
      <c r="KZE24" s="545"/>
      <c r="KZF24" s="545"/>
      <c r="KZG24" s="545"/>
      <c r="KZH24" s="545"/>
      <c r="KZI24" s="545"/>
      <c r="KZJ24" s="545"/>
      <c r="KZK24" s="545"/>
      <c r="KZL24" s="545"/>
      <c r="KZM24" s="545"/>
      <c r="KZN24" s="545"/>
      <c r="KZO24" s="545"/>
      <c r="KZP24" s="545"/>
      <c r="KZQ24" s="545"/>
      <c r="KZR24" s="545"/>
      <c r="KZS24" s="545"/>
      <c r="KZT24" s="545"/>
      <c r="KZU24" s="545"/>
      <c r="KZV24" s="545"/>
      <c r="KZW24" s="545"/>
      <c r="KZX24" s="545"/>
      <c r="KZY24" s="545"/>
      <c r="KZZ24" s="545"/>
      <c r="LAA24" s="545"/>
      <c r="LAB24" s="545"/>
      <c r="LAC24" s="545"/>
      <c r="LAD24" s="545"/>
      <c r="LAE24" s="545"/>
      <c r="LAF24" s="545"/>
      <c r="LAG24" s="545"/>
      <c r="LAH24" s="545"/>
      <c r="LAI24" s="545"/>
      <c r="LAJ24" s="545"/>
      <c r="LAK24" s="545"/>
      <c r="LAL24" s="545"/>
      <c r="LAM24" s="545"/>
      <c r="LAN24" s="545"/>
      <c r="LAO24" s="545"/>
      <c r="LAP24" s="545"/>
      <c r="LAQ24" s="545"/>
      <c r="LAR24" s="545"/>
      <c r="LAS24" s="545"/>
      <c r="LAT24" s="545"/>
      <c r="LAU24" s="545"/>
      <c r="LAV24" s="545"/>
      <c r="LAW24" s="545"/>
      <c r="LAX24" s="545"/>
      <c r="LAY24" s="545"/>
      <c r="LAZ24" s="545"/>
      <c r="LBA24" s="545"/>
      <c r="LBB24" s="545"/>
      <c r="LBC24" s="545"/>
      <c r="LBD24" s="545"/>
      <c r="LBE24" s="545"/>
      <c r="LBF24" s="545"/>
      <c r="LBG24" s="545"/>
      <c r="LBH24" s="545"/>
      <c r="LBI24" s="545"/>
      <c r="LBJ24" s="545"/>
      <c r="LBK24" s="545"/>
      <c r="LBL24" s="545"/>
      <c r="LBM24" s="545"/>
      <c r="LBN24" s="545"/>
      <c r="LBO24" s="545"/>
      <c r="LBP24" s="545"/>
      <c r="LBQ24" s="545"/>
      <c r="LBR24" s="545"/>
      <c r="LBS24" s="545"/>
      <c r="LBT24" s="545"/>
      <c r="LBU24" s="545"/>
      <c r="LBV24" s="545"/>
      <c r="LBW24" s="545"/>
      <c r="LBX24" s="545"/>
      <c r="LBY24" s="545"/>
      <c r="LBZ24" s="545"/>
      <c r="LCA24" s="545"/>
      <c r="LCB24" s="545"/>
      <c r="LCC24" s="545"/>
      <c r="LCD24" s="545"/>
      <c r="LCE24" s="545"/>
      <c r="LCF24" s="545"/>
      <c r="LCG24" s="545"/>
      <c r="LCH24" s="545"/>
      <c r="LCI24" s="545"/>
      <c r="LCJ24" s="545"/>
      <c r="LCK24" s="545"/>
      <c r="LCL24" s="545"/>
      <c r="LCM24" s="545"/>
      <c r="LCN24" s="545"/>
      <c r="LCO24" s="545"/>
      <c r="LCP24" s="545"/>
      <c r="LCQ24" s="545"/>
      <c r="LCR24" s="545"/>
      <c r="LCS24" s="545"/>
      <c r="LCT24" s="545"/>
      <c r="LCU24" s="545"/>
      <c r="LCV24" s="545"/>
      <c r="LCW24" s="545"/>
      <c r="LCX24" s="545"/>
      <c r="LCY24" s="545"/>
      <c r="LCZ24" s="545"/>
      <c r="LDA24" s="545"/>
      <c r="LDB24" s="545"/>
      <c r="LDC24" s="545"/>
      <c r="LDD24" s="545"/>
      <c r="LDE24" s="545"/>
      <c r="LDF24" s="545"/>
      <c r="LDG24" s="545"/>
      <c r="LDH24" s="545"/>
      <c r="LDI24" s="545"/>
      <c r="LDJ24" s="545"/>
      <c r="LDK24" s="545"/>
      <c r="LDL24" s="545"/>
      <c r="LDM24" s="545"/>
      <c r="LDN24" s="545"/>
      <c r="LDO24" s="545"/>
      <c r="LDP24" s="545"/>
      <c r="LDQ24" s="545"/>
      <c r="LDR24" s="545"/>
      <c r="LDS24" s="545"/>
      <c r="LDT24" s="545"/>
      <c r="LDU24" s="545"/>
      <c r="LDV24" s="545"/>
      <c r="LDW24" s="545"/>
      <c r="LDX24" s="545"/>
      <c r="LDY24" s="545"/>
      <c r="LDZ24" s="545"/>
      <c r="LEA24" s="545"/>
      <c r="LEB24" s="545"/>
      <c r="LEC24" s="545"/>
      <c r="LED24" s="545"/>
      <c r="LEE24" s="545"/>
      <c r="LEF24" s="545"/>
      <c r="LEG24" s="545"/>
      <c r="LEH24" s="545"/>
      <c r="LEI24" s="545"/>
      <c r="LEJ24" s="545"/>
      <c r="LEK24" s="545"/>
      <c r="LEL24" s="545"/>
      <c r="LEM24" s="545"/>
      <c r="LEN24" s="545"/>
      <c r="LEO24" s="545"/>
      <c r="LEP24" s="545"/>
      <c r="LEQ24" s="545"/>
      <c r="LER24" s="545"/>
      <c r="LES24" s="545"/>
      <c r="LET24" s="545"/>
      <c r="LEU24" s="545"/>
      <c r="LEV24" s="545"/>
      <c r="LEW24" s="545"/>
      <c r="LEX24" s="545"/>
      <c r="LEY24" s="545"/>
      <c r="LEZ24" s="545"/>
      <c r="LFA24" s="545"/>
      <c r="LFB24" s="545"/>
      <c r="LFC24" s="545"/>
      <c r="LFD24" s="545"/>
      <c r="LFE24" s="545"/>
      <c r="LFF24" s="545"/>
      <c r="LFG24" s="545"/>
      <c r="LFH24" s="545"/>
      <c r="LFI24" s="545"/>
      <c r="LFJ24" s="545"/>
      <c r="LFK24" s="545"/>
      <c r="LFL24" s="545"/>
      <c r="LFM24" s="545"/>
      <c r="LFN24" s="545"/>
      <c r="LFO24" s="545"/>
      <c r="LFP24" s="545"/>
      <c r="LFQ24" s="545"/>
      <c r="LFR24" s="545"/>
      <c r="LFS24" s="545"/>
      <c r="LFT24" s="545"/>
      <c r="LFU24" s="545"/>
      <c r="LFV24" s="545"/>
      <c r="LFW24" s="545"/>
      <c r="LFX24" s="545"/>
      <c r="LFY24" s="545"/>
      <c r="LFZ24" s="545"/>
      <c r="LGA24" s="545"/>
      <c r="LGB24" s="545"/>
      <c r="LGC24" s="545"/>
      <c r="LGD24" s="545"/>
      <c r="LGE24" s="545"/>
      <c r="LGF24" s="545"/>
      <c r="LGG24" s="545"/>
      <c r="LGH24" s="545"/>
      <c r="LGI24" s="545"/>
      <c r="LGJ24" s="545"/>
      <c r="LGK24" s="545"/>
      <c r="LGL24" s="545"/>
      <c r="LGM24" s="545"/>
      <c r="LGN24" s="545"/>
      <c r="LGO24" s="545"/>
      <c r="LGP24" s="545"/>
      <c r="LGQ24" s="545"/>
      <c r="LGR24" s="545"/>
      <c r="LGS24" s="545"/>
      <c r="LGT24" s="545"/>
      <c r="LGU24" s="545"/>
      <c r="LGV24" s="545"/>
      <c r="LGW24" s="545"/>
      <c r="LGX24" s="545"/>
      <c r="LGY24" s="545"/>
      <c r="LGZ24" s="545"/>
      <c r="LHA24" s="545"/>
      <c r="LHB24" s="545"/>
      <c r="LHC24" s="545"/>
      <c r="LHD24" s="545"/>
      <c r="LHE24" s="545"/>
      <c r="LHF24" s="545"/>
      <c r="LHG24" s="545"/>
      <c r="LHH24" s="545"/>
      <c r="LHI24" s="545"/>
      <c r="LHJ24" s="545"/>
      <c r="LHK24" s="545"/>
      <c r="LHL24" s="545"/>
      <c r="LHM24" s="545"/>
      <c r="LHN24" s="545"/>
      <c r="LHO24" s="545"/>
      <c r="LHP24" s="545"/>
      <c r="LHQ24" s="545"/>
      <c r="LHR24" s="545"/>
      <c r="LHS24" s="545"/>
      <c r="LHT24" s="545"/>
      <c r="LHU24" s="545"/>
      <c r="LHV24" s="545"/>
      <c r="LHW24" s="545"/>
      <c r="LHX24" s="545"/>
      <c r="LHY24" s="545"/>
      <c r="LHZ24" s="545"/>
      <c r="LIA24" s="545"/>
      <c r="LIB24" s="545"/>
      <c r="LIC24" s="545"/>
      <c r="LID24" s="545"/>
      <c r="LIE24" s="545"/>
      <c r="LIF24" s="545"/>
      <c r="LIG24" s="545"/>
      <c r="LIH24" s="545"/>
      <c r="LII24" s="545"/>
      <c r="LIJ24" s="545"/>
      <c r="LIK24" s="545"/>
      <c r="LIL24" s="545"/>
      <c r="LIM24" s="545"/>
      <c r="LIN24" s="545"/>
      <c r="LIO24" s="545"/>
      <c r="LIP24" s="545"/>
      <c r="LIQ24" s="545"/>
      <c r="LIR24" s="545"/>
      <c r="LIS24" s="545"/>
      <c r="LIT24" s="545"/>
      <c r="LIU24" s="545"/>
      <c r="LIV24" s="545"/>
      <c r="LIW24" s="545"/>
      <c r="LIX24" s="545"/>
      <c r="LIY24" s="545"/>
      <c r="LIZ24" s="545"/>
      <c r="LJA24" s="545"/>
      <c r="LJB24" s="545"/>
      <c r="LJC24" s="545"/>
      <c r="LJD24" s="545"/>
      <c r="LJE24" s="545"/>
      <c r="LJF24" s="545"/>
      <c r="LJG24" s="545"/>
      <c r="LJH24" s="545"/>
      <c r="LJI24" s="545"/>
      <c r="LJJ24" s="545"/>
      <c r="LJK24" s="545"/>
      <c r="LJL24" s="545"/>
      <c r="LJM24" s="545"/>
      <c r="LJN24" s="545"/>
      <c r="LJO24" s="545"/>
      <c r="LJP24" s="545"/>
      <c r="LJQ24" s="545"/>
      <c r="LJR24" s="545"/>
      <c r="LJS24" s="545"/>
      <c r="LJT24" s="545"/>
      <c r="LJU24" s="545"/>
      <c r="LJV24" s="545"/>
      <c r="LJW24" s="545"/>
      <c r="LJX24" s="545"/>
      <c r="LJY24" s="545"/>
      <c r="LJZ24" s="545"/>
      <c r="LKA24" s="545"/>
      <c r="LKB24" s="545"/>
      <c r="LKC24" s="545"/>
      <c r="LKD24" s="545"/>
      <c r="LKE24" s="545"/>
      <c r="LKF24" s="545"/>
      <c r="LKG24" s="545"/>
      <c r="LKH24" s="545"/>
      <c r="LKI24" s="545"/>
      <c r="LKJ24" s="545"/>
      <c r="LKK24" s="545"/>
      <c r="LKL24" s="545"/>
      <c r="LKM24" s="545"/>
      <c r="LKN24" s="545"/>
      <c r="LKO24" s="545"/>
      <c r="LKP24" s="545"/>
      <c r="LKQ24" s="545"/>
      <c r="LKR24" s="545"/>
      <c r="LKS24" s="545"/>
      <c r="LKT24" s="545"/>
      <c r="LKU24" s="545"/>
      <c r="LKV24" s="545"/>
      <c r="LKW24" s="545"/>
      <c r="LKX24" s="545"/>
      <c r="LKY24" s="545"/>
      <c r="LKZ24" s="545"/>
      <c r="LLA24" s="545"/>
      <c r="LLB24" s="545"/>
      <c r="LLC24" s="545"/>
      <c r="LLD24" s="545"/>
      <c r="LLE24" s="545"/>
      <c r="LLF24" s="545"/>
      <c r="LLG24" s="545"/>
      <c r="LLH24" s="545"/>
      <c r="LLI24" s="545"/>
      <c r="LLJ24" s="545"/>
      <c r="LLK24" s="545"/>
      <c r="LLL24" s="545"/>
      <c r="LLM24" s="545"/>
      <c r="LLN24" s="545"/>
      <c r="LLO24" s="545"/>
      <c r="LLP24" s="545"/>
      <c r="LLQ24" s="545"/>
      <c r="LLR24" s="545"/>
      <c r="LLS24" s="545"/>
      <c r="LLT24" s="545"/>
      <c r="LLU24" s="545"/>
      <c r="LLV24" s="545"/>
      <c r="LLW24" s="545"/>
      <c r="LLX24" s="545"/>
      <c r="LLY24" s="545"/>
      <c r="LLZ24" s="545"/>
      <c r="LMA24" s="545"/>
      <c r="LMB24" s="545"/>
      <c r="LMC24" s="545"/>
      <c r="LMD24" s="545"/>
      <c r="LME24" s="545"/>
      <c r="LMF24" s="545"/>
      <c r="LMG24" s="545"/>
      <c r="LMH24" s="545"/>
      <c r="LMI24" s="545"/>
      <c r="LMJ24" s="545"/>
      <c r="LMK24" s="545"/>
      <c r="LML24" s="545"/>
      <c r="LMM24" s="545"/>
      <c r="LMN24" s="545"/>
      <c r="LMO24" s="545"/>
      <c r="LMP24" s="545"/>
      <c r="LMQ24" s="545"/>
      <c r="LMR24" s="545"/>
      <c r="LMS24" s="545"/>
      <c r="LMT24" s="545"/>
      <c r="LMU24" s="545"/>
      <c r="LMV24" s="545"/>
      <c r="LMW24" s="545"/>
      <c r="LMX24" s="545"/>
      <c r="LMY24" s="545"/>
      <c r="LMZ24" s="545"/>
      <c r="LNA24" s="545"/>
      <c r="LNB24" s="545"/>
      <c r="LNC24" s="545"/>
      <c r="LND24" s="545"/>
      <c r="LNE24" s="545"/>
      <c r="LNF24" s="545"/>
      <c r="LNG24" s="545"/>
      <c r="LNH24" s="545"/>
      <c r="LNI24" s="545"/>
      <c r="LNJ24" s="545"/>
      <c r="LNK24" s="545"/>
      <c r="LNL24" s="545"/>
      <c r="LNM24" s="545"/>
      <c r="LNN24" s="545"/>
      <c r="LNO24" s="545"/>
      <c r="LNP24" s="545"/>
      <c r="LNQ24" s="545"/>
      <c r="LNR24" s="545"/>
      <c r="LNS24" s="545"/>
      <c r="LNT24" s="545"/>
      <c r="LNU24" s="545"/>
      <c r="LNV24" s="545"/>
      <c r="LNW24" s="545"/>
      <c r="LNX24" s="545"/>
      <c r="LNY24" s="545"/>
      <c r="LNZ24" s="545"/>
      <c r="LOA24" s="545"/>
      <c r="LOB24" s="545"/>
      <c r="LOC24" s="545"/>
      <c r="LOD24" s="545"/>
      <c r="LOE24" s="545"/>
      <c r="LOF24" s="545"/>
      <c r="LOG24" s="545"/>
      <c r="LOH24" s="545"/>
      <c r="LOI24" s="545"/>
      <c r="LOJ24" s="545"/>
      <c r="LOK24" s="545"/>
      <c r="LOL24" s="545"/>
      <c r="LOM24" s="545"/>
      <c r="LON24" s="545"/>
      <c r="LOO24" s="545"/>
      <c r="LOP24" s="545"/>
      <c r="LOQ24" s="545"/>
      <c r="LOR24" s="545"/>
      <c r="LOS24" s="545"/>
      <c r="LOT24" s="545"/>
      <c r="LOU24" s="545"/>
      <c r="LOV24" s="545"/>
      <c r="LOW24" s="545"/>
      <c r="LOX24" s="545"/>
      <c r="LOY24" s="545"/>
      <c r="LOZ24" s="545"/>
      <c r="LPA24" s="545"/>
      <c r="LPB24" s="545"/>
      <c r="LPC24" s="545"/>
      <c r="LPD24" s="545"/>
      <c r="LPE24" s="545"/>
      <c r="LPF24" s="545"/>
      <c r="LPG24" s="545"/>
      <c r="LPH24" s="545"/>
      <c r="LPI24" s="545"/>
      <c r="LPJ24" s="545"/>
      <c r="LPK24" s="545"/>
      <c r="LPL24" s="545"/>
      <c r="LPM24" s="545"/>
      <c r="LPN24" s="545"/>
      <c r="LPO24" s="545"/>
      <c r="LPP24" s="545"/>
      <c r="LPQ24" s="545"/>
      <c r="LPR24" s="545"/>
      <c r="LPS24" s="545"/>
      <c r="LPT24" s="545"/>
      <c r="LPU24" s="545"/>
      <c r="LPV24" s="545"/>
      <c r="LPW24" s="545"/>
      <c r="LPX24" s="545"/>
      <c r="LPY24" s="545"/>
      <c r="LPZ24" s="545"/>
      <c r="LQA24" s="545"/>
      <c r="LQB24" s="545"/>
      <c r="LQC24" s="545"/>
      <c r="LQD24" s="545"/>
      <c r="LQE24" s="545"/>
      <c r="LQF24" s="545"/>
      <c r="LQG24" s="545"/>
      <c r="LQH24" s="545"/>
      <c r="LQI24" s="545"/>
      <c r="LQJ24" s="545"/>
      <c r="LQK24" s="545"/>
      <c r="LQL24" s="545"/>
      <c r="LQM24" s="545"/>
      <c r="LQN24" s="545"/>
      <c r="LQO24" s="545"/>
      <c r="LQP24" s="545"/>
      <c r="LQQ24" s="545"/>
      <c r="LQR24" s="545"/>
      <c r="LQS24" s="545"/>
      <c r="LQT24" s="545"/>
      <c r="LQU24" s="545"/>
      <c r="LQV24" s="545"/>
      <c r="LQW24" s="545"/>
      <c r="LQX24" s="545"/>
      <c r="LQY24" s="545"/>
      <c r="LQZ24" s="545"/>
      <c r="LRA24" s="545"/>
      <c r="LRB24" s="545"/>
      <c r="LRC24" s="545"/>
      <c r="LRD24" s="545"/>
      <c r="LRE24" s="545"/>
      <c r="LRF24" s="545"/>
      <c r="LRG24" s="545"/>
      <c r="LRH24" s="545"/>
      <c r="LRI24" s="545"/>
      <c r="LRJ24" s="545"/>
      <c r="LRK24" s="545"/>
      <c r="LRL24" s="545"/>
      <c r="LRM24" s="545"/>
      <c r="LRN24" s="545"/>
      <c r="LRO24" s="545"/>
      <c r="LRP24" s="545"/>
      <c r="LRQ24" s="545"/>
      <c r="LRR24" s="545"/>
      <c r="LRS24" s="545"/>
      <c r="LRT24" s="545"/>
      <c r="LRU24" s="545"/>
      <c r="LRV24" s="545"/>
      <c r="LRW24" s="545"/>
      <c r="LRX24" s="545"/>
      <c r="LRY24" s="545"/>
      <c r="LRZ24" s="545"/>
      <c r="LSA24" s="545"/>
      <c r="LSB24" s="545"/>
      <c r="LSC24" s="545"/>
      <c r="LSD24" s="545"/>
      <c r="LSE24" s="545"/>
      <c r="LSF24" s="545"/>
      <c r="LSG24" s="545"/>
      <c r="LSH24" s="545"/>
      <c r="LSI24" s="545"/>
      <c r="LSJ24" s="545"/>
      <c r="LSK24" s="545"/>
      <c r="LSL24" s="545"/>
      <c r="LSM24" s="545"/>
      <c r="LSN24" s="545"/>
      <c r="LSO24" s="545"/>
      <c r="LSP24" s="545"/>
      <c r="LSQ24" s="545"/>
      <c r="LSR24" s="545"/>
      <c r="LSS24" s="545"/>
      <c r="LST24" s="545"/>
      <c r="LSU24" s="545"/>
      <c r="LSV24" s="545"/>
      <c r="LSW24" s="545"/>
      <c r="LSX24" s="545"/>
      <c r="LSY24" s="545"/>
      <c r="LSZ24" s="545"/>
      <c r="LTA24" s="545"/>
      <c r="LTB24" s="545"/>
      <c r="LTC24" s="545"/>
      <c r="LTD24" s="545"/>
      <c r="LTE24" s="545"/>
      <c r="LTF24" s="545"/>
      <c r="LTG24" s="545"/>
      <c r="LTH24" s="545"/>
      <c r="LTI24" s="545"/>
      <c r="LTJ24" s="545"/>
      <c r="LTK24" s="545"/>
      <c r="LTL24" s="545"/>
      <c r="LTM24" s="545"/>
      <c r="LTN24" s="545"/>
      <c r="LTO24" s="545"/>
      <c r="LTP24" s="545"/>
      <c r="LTQ24" s="545"/>
      <c r="LTR24" s="545"/>
      <c r="LTS24" s="545"/>
      <c r="LTT24" s="545"/>
      <c r="LTU24" s="545"/>
      <c r="LTV24" s="545"/>
      <c r="LTW24" s="545"/>
      <c r="LTX24" s="545"/>
      <c r="LTY24" s="545"/>
      <c r="LTZ24" s="545"/>
      <c r="LUA24" s="545"/>
      <c r="LUB24" s="545"/>
      <c r="LUC24" s="545"/>
      <c r="LUD24" s="545"/>
      <c r="LUE24" s="545"/>
      <c r="LUF24" s="545"/>
      <c r="LUG24" s="545"/>
      <c r="LUH24" s="545"/>
      <c r="LUI24" s="545"/>
      <c r="LUJ24" s="545"/>
      <c r="LUK24" s="545"/>
      <c r="LUL24" s="545"/>
      <c r="LUM24" s="545"/>
      <c r="LUN24" s="545"/>
      <c r="LUO24" s="545"/>
      <c r="LUP24" s="545"/>
      <c r="LUQ24" s="545"/>
      <c r="LUR24" s="545"/>
      <c r="LUS24" s="545"/>
      <c r="LUT24" s="545"/>
      <c r="LUU24" s="545"/>
      <c r="LUV24" s="545"/>
      <c r="LUW24" s="545"/>
      <c r="LUX24" s="545"/>
      <c r="LUY24" s="545"/>
      <c r="LUZ24" s="545"/>
      <c r="LVA24" s="545"/>
      <c r="LVB24" s="545"/>
      <c r="LVC24" s="545"/>
      <c r="LVD24" s="545"/>
      <c r="LVE24" s="545"/>
      <c r="LVF24" s="545"/>
      <c r="LVG24" s="545"/>
      <c r="LVH24" s="545"/>
      <c r="LVI24" s="545"/>
      <c r="LVJ24" s="545"/>
      <c r="LVK24" s="545"/>
      <c r="LVL24" s="545"/>
      <c r="LVM24" s="545"/>
      <c r="LVN24" s="545"/>
      <c r="LVO24" s="545"/>
      <c r="LVP24" s="545"/>
      <c r="LVQ24" s="545"/>
      <c r="LVR24" s="545"/>
      <c r="LVS24" s="545"/>
      <c r="LVT24" s="545"/>
      <c r="LVU24" s="545"/>
      <c r="LVV24" s="545"/>
      <c r="LVW24" s="545"/>
      <c r="LVX24" s="545"/>
      <c r="LVY24" s="545"/>
      <c r="LVZ24" s="545"/>
      <c r="LWA24" s="545"/>
      <c r="LWB24" s="545"/>
      <c r="LWC24" s="545"/>
      <c r="LWD24" s="545"/>
      <c r="LWE24" s="545"/>
      <c r="LWF24" s="545"/>
      <c r="LWG24" s="545"/>
      <c r="LWH24" s="545"/>
      <c r="LWI24" s="545"/>
      <c r="LWJ24" s="545"/>
      <c r="LWK24" s="545"/>
      <c r="LWL24" s="545"/>
      <c r="LWM24" s="545"/>
      <c r="LWN24" s="545"/>
      <c r="LWO24" s="545"/>
      <c r="LWP24" s="545"/>
      <c r="LWQ24" s="545"/>
      <c r="LWR24" s="545"/>
      <c r="LWS24" s="545"/>
      <c r="LWT24" s="545"/>
      <c r="LWU24" s="545"/>
      <c r="LWV24" s="545"/>
      <c r="LWW24" s="545"/>
      <c r="LWX24" s="545"/>
      <c r="LWY24" s="545"/>
      <c r="LWZ24" s="545"/>
      <c r="LXA24" s="545"/>
      <c r="LXB24" s="545"/>
      <c r="LXC24" s="545"/>
      <c r="LXD24" s="545"/>
      <c r="LXE24" s="545"/>
      <c r="LXF24" s="545"/>
      <c r="LXG24" s="545"/>
      <c r="LXH24" s="545"/>
      <c r="LXI24" s="545"/>
      <c r="LXJ24" s="545"/>
      <c r="LXK24" s="545"/>
      <c r="LXL24" s="545"/>
      <c r="LXM24" s="545"/>
      <c r="LXN24" s="545"/>
      <c r="LXO24" s="545"/>
      <c r="LXP24" s="545"/>
      <c r="LXQ24" s="545"/>
      <c r="LXR24" s="545"/>
      <c r="LXS24" s="545"/>
      <c r="LXT24" s="545"/>
      <c r="LXU24" s="545"/>
      <c r="LXV24" s="545"/>
      <c r="LXW24" s="545"/>
      <c r="LXX24" s="545"/>
      <c r="LXY24" s="545"/>
      <c r="LXZ24" s="545"/>
      <c r="LYA24" s="545"/>
      <c r="LYB24" s="545"/>
      <c r="LYC24" s="545"/>
      <c r="LYD24" s="545"/>
      <c r="LYE24" s="545"/>
      <c r="LYF24" s="545"/>
      <c r="LYG24" s="545"/>
      <c r="LYH24" s="545"/>
      <c r="LYI24" s="545"/>
      <c r="LYJ24" s="545"/>
      <c r="LYK24" s="545"/>
      <c r="LYL24" s="545"/>
      <c r="LYM24" s="545"/>
      <c r="LYN24" s="545"/>
      <c r="LYO24" s="545"/>
      <c r="LYP24" s="545"/>
      <c r="LYQ24" s="545"/>
      <c r="LYR24" s="545"/>
      <c r="LYS24" s="545"/>
      <c r="LYT24" s="545"/>
      <c r="LYU24" s="545"/>
      <c r="LYV24" s="545"/>
      <c r="LYW24" s="545"/>
      <c r="LYX24" s="545"/>
      <c r="LYY24" s="545"/>
      <c r="LYZ24" s="545"/>
      <c r="LZA24" s="545"/>
      <c r="LZB24" s="545"/>
      <c r="LZC24" s="545"/>
      <c r="LZD24" s="545"/>
      <c r="LZE24" s="545"/>
      <c r="LZF24" s="545"/>
      <c r="LZG24" s="545"/>
      <c r="LZH24" s="545"/>
      <c r="LZI24" s="545"/>
      <c r="LZJ24" s="545"/>
      <c r="LZK24" s="545"/>
      <c r="LZL24" s="545"/>
      <c r="LZM24" s="545"/>
      <c r="LZN24" s="545"/>
      <c r="LZO24" s="545"/>
      <c r="LZP24" s="545"/>
      <c r="LZQ24" s="545"/>
      <c r="LZR24" s="545"/>
      <c r="LZS24" s="545"/>
      <c r="LZT24" s="545"/>
      <c r="LZU24" s="545"/>
      <c r="LZV24" s="545"/>
      <c r="LZW24" s="545"/>
      <c r="LZX24" s="545"/>
      <c r="LZY24" s="545"/>
      <c r="LZZ24" s="545"/>
      <c r="MAA24" s="545"/>
      <c r="MAB24" s="545"/>
      <c r="MAC24" s="545"/>
      <c r="MAD24" s="545"/>
      <c r="MAE24" s="545"/>
      <c r="MAF24" s="545"/>
      <c r="MAG24" s="545"/>
      <c r="MAH24" s="545"/>
      <c r="MAI24" s="545"/>
      <c r="MAJ24" s="545"/>
      <c r="MAK24" s="545"/>
      <c r="MAL24" s="545"/>
      <c r="MAM24" s="545"/>
      <c r="MAN24" s="545"/>
      <c r="MAO24" s="545"/>
      <c r="MAP24" s="545"/>
      <c r="MAQ24" s="545"/>
      <c r="MAR24" s="545"/>
      <c r="MAS24" s="545"/>
      <c r="MAT24" s="545"/>
      <c r="MAU24" s="545"/>
      <c r="MAV24" s="545"/>
      <c r="MAW24" s="545"/>
      <c r="MAX24" s="545"/>
      <c r="MAY24" s="545"/>
      <c r="MAZ24" s="545"/>
      <c r="MBA24" s="545"/>
      <c r="MBB24" s="545"/>
      <c r="MBC24" s="545"/>
      <c r="MBD24" s="545"/>
      <c r="MBE24" s="545"/>
      <c r="MBF24" s="545"/>
      <c r="MBG24" s="545"/>
      <c r="MBH24" s="545"/>
      <c r="MBI24" s="545"/>
      <c r="MBJ24" s="545"/>
      <c r="MBK24" s="545"/>
      <c r="MBL24" s="545"/>
      <c r="MBM24" s="545"/>
      <c r="MBN24" s="545"/>
      <c r="MBO24" s="545"/>
      <c r="MBP24" s="545"/>
      <c r="MBQ24" s="545"/>
      <c r="MBR24" s="545"/>
      <c r="MBS24" s="545"/>
      <c r="MBT24" s="545"/>
      <c r="MBU24" s="545"/>
      <c r="MBV24" s="545"/>
      <c r="MBW24" s="545"/>
      <c r="MBX24" s="545"/>
      <c r="MBY24" s="545"/>
      <c r="MBZ24" s="545"/>
      <c r="MCA24" s="545"/>
      <c r="MCB24" s="545"/>
      <c r="MCC24" s="545"/>
      <c r="MCD24" s="545"/>
      <c r="MCE24" s="545"/>
      <c r="MCF24" s="545"/>
      <c r="MCG24" s="545"/>
      <c r="MCH24" s="545"/>
      <c r="MCI24" s="545"/>
      <c r="MCJ24" s="545"/>
      <c r="MCK24" s="545"/>
      <c r="MCL24" s="545"/>
      <c r="MCM24" s="545"/>
      <c r="MCN24" s="545"/>
      <c r="MCO24" s="545"/>
      <c r="MCP24" s="545"/>
      <c r="MCQ24" s="545"/>
      <c r="MCR24" s="545"/>
      <c r="MCS24" s="545"/>
      <c r="MCT24" s="545"/>
      <c r="MCU24" s="545"/>
      <c r="MCV24" s="545"/>
      <c r="MCW24" s="545"/>
      <c r="MCX24" s="545"/>
      <c r="MCY24" s="545"/>
      <c r="MCZ24" s="545"/>
      <c r="MDA24" s="545"/>
      <c r="MDB24" s="545"/>
      <c r="MDC24" s="545"/>
      <c r="MDD24" s="545"/>
      <c r="MDE24" s="545"/>
      <c r="MDF24" s="545"/>
      <c r="MDG24" s="545"/>
      <c r="MDH24" s="545"/>
      <c r="MDI24" s="545"/>
      <c r="MDJ24" s="545"/>
      <c r="MDK24" s="545"/>
      <c r="MDL24" s="545"/>
      <c r="MDM24" s="545"/>
      <c r="MDN24" s="545"/>
      <c r="MDO24" s="545"/>
      <c r="MDP24" s="545"/>
      <c r="MDQ24" s="545"/>
      <c r="MDR24" s="545"/>
      <c r="MDS24" s="545"/>
      <c r="MDT24" s="545"/>
      <c r="MDU24" s="545"/>
      <c r="MDV24" s="545"/>
      <c r="MDW24" s="545"/>
      <c r="MDX24" s="545"/>
      <c r="MDY24" s="545"/>
      <c r="MDZ24" s="545"/>
      <c r="MEA24" s="545"/>
      <c r="MEB24" s="545"/>
      <c r="MEC24" s="545"/>
      <c r="MED24" s="545"/>
      <c r="MEE24" s="545"/>
      <c r="MEF24" s="545"/>
      <c r="MEG24" s="545"/>
      <c r="MEH24" s="545"/>
      <c r="MEI24" s="545"/>
      <c r="MEJ24" s="545"/>
      <c r="MEK24" s="545"/>
      <c r="MEL24" s="545"/>
      <c r="MEM24" s="545"/>
      <c r="MEN24" s="545"/>
      <c r="MEO24" s="545"/>
      <c r="MEP24" s="545"/>
      <c r="MEQ24" s="545"/>
      <c r="MER24" s="545"/>
      <c r="MES24" s="545"/>
      <c r="MET24" s="545"/>
      <c r="MEU24" s="545"/>
      <c r="MEV24" s="545"/>
      <c r="MEW24" s="545"/>
      <c r="MEX24" s="545"/>
      <c r="MEY24" s="545"/>
      <c r="MEZ24" s="545"/>
      <c r="MFA24" s="545"/>
      <c r="MFB24" s="545"/>
      <c r="MFC24" s="545"/>
      <c r="MFD24" s="545"/>
      <c r="MFE24" s="545"/>
      <c r="MFF24" s="545"/>
      <c r="MFG24" s="545"/>
      <c r="MFH24" s="545"/>
      <c r="MFI24" s="545"/>
      <c r="MFJ24" s="545"/>
      <c r="MFK24" s="545"/>
      <c r="MFL24" s="545"/>
      <c r="MFM24" s="545"/>
      <c r="MFN24" s="545"/>
      <c r="MFO24" s="545"/>
      <c r="MFP24" s="545"/>
      <c r="MFQ24" s="545"/>
      <c r="MFR24" s="545"/>
      <c r="MFS24" s="545"/>
      <c r="MFT24" s="545"/>
      <c r="MFU24" s="545"/>
      <c r="MFV24" s="545"/>
      <c r="MFW24" s="545"/>
      <c r="MFX24" s="545"/>
      <c r="MFY24" s="545"/>
      <c r="MFZ24" s="545"/>
      <c r="MGA24" s="545"/>
      <c r="MGB24" s="545"/>
      <c r="MGC24" s="545"/>
      <c r="MGD24" s="545"/>
      <c r="MGE24" s="545"/>
      <c r="MGF24" s="545"/>
      <c r="MGG24" s="545"/>
      <c r="MGH24" s="545"/>
      <c r="MGI24" s="545"/>
      <c r="MGJ24" s="545"/>
      <c r="MGK24" s="545"/>
      <c r="MGL24" s="545"/>
      <c r="MGM24" s="545"/>
      <c r="MGN24" s="545"/>
      <c r="MGO24" s="545"/>
      <c r="MGP24" s="545"/>
      <c r="MGQ24" s="545"/>
      <c r="MGR24" s="545"/>
      <c r="MGS24" s="545"/>
      <c r="MGT24" s="545"/>
      <c r="MGU24" s="545"/>
      <c r="MGV24" s="545"/>
      <c r="MGW24" s="545"/>
      <c r="MGX24" s="545"/>
      <c r="MGY24" s="545"/>
      <c r="MGZ24" s="545"/>
      <c r="MHA24" s="545"/>
      <c r="MHB24" s="545"/>
      <c r="MHC24" s="545"/>
      <c r="MHD24" s="545"/>
      <c r="MHE24" s="545"/>
      <c r="MHF24" s="545"/>
      <c r="MHG24" s="545"/>
      <c r="MHH24" s="545"/>
      <c r="MHI24" s="545"/>
      <c r="MHJ24" s="545"/>
      <c r="MHK24" s="545"/>
      <c r="MHL24" s="545"/>
      <c r="MHM24" s="545"/>
      <c r="MHN24" s="545"/>
      <c r="MHO24" s="545"/>
      <c r="MHP24" s="545"/>
      <c r="MHQ24" s="545"/>
      <c r="MHR24" s="545"/>
      <c r="MHS24" s="545"/>
      <c r="MHT24" s="545"/>
      <c r="MHU24" s="545"/>
      <c r="MHV24" s="545"/>
      <c r="MHW24" s="545"/>
      <c r="MHX24" s="545"/>
      <c r="MHY24" s="545"/>
      <c r="MHZ24" s="545"/>
      <c r="MIA24" s="545"/>
      <c r="MIB24" s="545"/>
      <c r="MIC24" s="545"/>
      <c r="MID24" s="545"/>
      <c r="MIE24" s="545"/>
      <c r="MIF24" s="545"/>
      <c r="MIG24" s="545"/>
      <c r="MIH24" s="545"/>
      <c r="MII24" s="545"/>
      <c r="MIJ24" s="545"/>
      <c r="MIK24" s="545"/>
      <c r="MIL24" s="545"/>
      <c r="MIM24" s="545"/>
      <c r="MIN24" s="545"/>
      <c r="MIO24" s="545"/>
      <c r="MIP24" s="545"/>
      <c r="MIQ24" s="545"/>
      <c r="MIR24" s="545"/>
      <c r="MIS24" s="545"/>
      <c r="MIT24" s="545"/>
      <c r="MIU24" s="545"/>
      <c r="MIV24" s="545"/>
      <c r="MIW24" s="545"/>
      <c r="MIX24" s="545"/>
      <c r="MIY24" s="545"/>
      <c r="MIZ24" s="545"/>
      <c r="MJA24" s="545"/>
      <c r="MJB24" s="545"/>
      <c r="MJC24" s="545"/>
      <c r="MJD24" s="545"/>
      <c r="MJE24" s="545"/>
      <c r="MJF24" s="545"/>
      <c r="MJG24" s="545"/>
      <c r="MJH24" s="545"/>
      <c r="MJI24" s="545"/>
      <c r="MJJ24" s="545"/>
      <c r="MJK24" s="545"/>
      <c r="MJL24" s="545"/>
      <c r="MJM24" s="545"/>
      <c r="MJN24" s="545"/>
      <c r="MJO24" s="545"/>
      <c r="MJP24" s="545"/>
      <c r="MJQ24" s="545"/>
      <c r="MJR24" s="545"/>
      <c r="MJS24" s="545"/>
      <c r="MJT24" s="545"/>
      <c r="MJU24" s="545"/>
      <c r="MJV24" s="545"/>
      <c r="MJW24" s="545"/>
      <c r="MJX24" s="545"/>
      <c r="MJY24" s="545"/>
      <c r="MJZ24" s="545"/>
      <c r="MKA24" s="545"/>
      <c r="MKB24" s="545"/>
      <c r="MKC24" s="545"/>
      <c r="MKD24" s="545"/>
      <c r="MKE24" s="545"/>
      <c r="MKF24" s="545"/>
      <c r="MKG24" s="545"/>
      <c r="MKH24" s="545"/>
      <c r="MKI24" s="545"/>
      <c r="MKJ24" s="545"/>
      <c r="MKK24" s="545"/>
      <c r="MKL24" s="545"/>
      <c r="MKM24" s="545"/>
      <c r="MKN24" s="545"/>
      <c r="MKO24" s="545"/>
      <c r="MKP24" s="545"/>
      <c r="MKQ24" s="545"/>
      <c r="MKR24" s="545"/>
      <c r="MKS24" s="545"/>
      <c r="MKT24" s="545"/>
      <c r="MKU24" s="545"/>
      <c r="MKV24" s="545"/>
      <c r="MKW24" s="545"/>
      <c r="MKX24" s="545"/>
      <c r="MKY24" s="545"/>
      <c r="MKZ24" s="545"/>
      <c r="MLA24" s="545"/>
      <c r="MLB24" s="545"/>
      <c r="MLC24" s="545"/>
      <c r="MLD24" s="545"/>
      <c r="MLE24" s="545"/>
      <c r="MLF24" s="545"/>
      <c r="MLG24" s="545"/>
      <c r="MLH24" s="545"/>
      <c r="MLI24" s="545"/>
      <c r="MLJ24" s="545"/>
      <c r="MLK24" s="545"/>
      <c r="MLL24" s="545"/>
      <c r="MLM24" s="545"/>
      <c r="MLN24" s="545"/>
      <c r="MLO24" s="545"/>
      <c r="MLP24" s="545"/>
      <c r="MLQ24" s="545"/>
      <c r="MLR24" s="545"/>
      <c r="MLS24" s="545"/>
      <c r="MLT24" s="545"/>
      <c r="MLU24" s="545"/>
      <c r="MLV24" s="545"/>
      <c r="MLW24" s="545"/>
      <c r="MLX24" s="545"/>
      <c r="MLY24" s="545"/>
      <c r="MLZ24" s="545"/>
      <c r="MMA24" s="545"/>
      <c r="MMB24" s="545"/>
      <c r="MMC24" s="545"/>
      <c r="MMD24" s="545"/>
      <c r="MME24" s="545"/>
      <c r="MMF24" s="545"/>
      <c r="MMG24" s="545"/>
      <c r="MMH24" s="545"/>
      <c r="MMI24" s="545"/>
      <c r="MMJ24" s="545"/>
      <c r="MMK24" s="545"/>
      <c r="MML24" s="545"/>
      <c r="MMM24" s="545"/>
      <c r="MMN24" s="545"/>
      <c r="MMO24" s="545"/>
      <c r="MMP24" s="545"/>
      <c r="MMQ24" s="545"/>
      <c r="MMR24" s="545"/>
      <c r="MMS24" s="545"/>
      <c r="MMT24" s="545"/>
      <c r="MMU24" s="545"/>
      <c r="MMV24" s="545"/>
      <c r="MMW24" s="545"/>
      <c r="MMX24" s="545"/>
      <c r="MMY24" s="545"/>
      <c r="MMZ24" s="545"/>
      <c r="MNA24" s="545"/>
      <c r="MNB24" s="545"/>
      <c r="MNC24" s="545"/>
      <c r="MND24" s="545"/>
      <c r="MNE24" s="545"/>
      <c r="MNF24" s="545"/>
      <c r="MNG24" s="545"/>
      <c r="MNH24" s="545"/>
      <c r="MNI24" s="545"/>
      <c r="MNJ24" s="545"/>
      <c r="MNK24" s="545"/>
      <c r="MNL24" s="545"/>
      <c r="MNM24" s="545"/>
      <c r="MNN24" s="545"/>
      <c r="MNO24" s="545"/>
      <c r="MNP24" s="545"/>
      <c r="MNQ24" s="545"/>
      <c r="MNR24" s="545"/>
      <c r="MNS24" s="545"/>
      <c r="MNT24" s="545"/>
      <c r="MNU24" s="545"/>
      <c r="MNV24" s="545"/>
      <c r="MNW24" s="545"/>
      <c r="MNX24" s="545"/>
      <c r="MNY24" s="545"/>
      <c r="MNZ24" s="545"/>
      <c r="MOA24" s="545"/>
      <c r="MOB24" s="545"/>
      <c r="MOC24" s="545"/>
      <c r="MOD24" s="545"/>
      <c r="MOE24" s="545"/>
      <c r="MOF24" s="545"/>
      <c r="MOG24" s="545"/>
      <c r="MOH24" s="545"/>
      <c r="MOI24" s="545"/>
      <c r="MOJ24" s="545"/>
      <c r="MOK24" s="545"/>
      <c r="MOL24" s="545"/>
      <c r="MOM24" s="545"/>
      <c r="MON24" s="545"/>
      <c r="MOO24" s="545"/>
      <c r="MOP24" s="545"/>
      <c r="MOQ24" s="545"/>
      <c r="MOR24" s="545"/>
      <c r="MOS24" s="545"/>
      <c r="MOT24" s="545"/>
      <c r="MOU24" s="545"/>
      <c r="MOV24" s="545"/>
      <c r="MOW24" s="545"/>
      <c r="MOX24" s="545"/>
      <c r="MOY24" s="545"/>
      <c r="MOZ24" s="545"/>
      <c r="MPA24" s="545"/>
      <c r="MPB24" s="545"/>
      <c r="MPC24" s="545"/>
      <c r="MPD24" s="545"/>
      <c r="MPE24" s="545"/>
      <c r="MPF24" s="545"/>
      <c r="MPG24" s="545"/>
      <c r="MPH24" s="545"/>
      <c r="MPI24" s="545"/>
      <c r="MPJ24" s="545"/>
      <c r="MPK24" s="545"/>
      <c r="MPL24" s="545"/>
      <c r="MPM24" s="545"/>
      <c r="MPN24" s="545"/>
      <c r="MPO24" s="545"/>
      <c r="MPP24" s="545"/>
      <c r="MPQ24" s="545"/>
      <c r="MPR24" s="545"/>
      <c r="MPS24" s="545"/>
      <c r="MPT24" s="545"/>
      <c r="MPU24" s="545"/>
      <c r="MPV24" s="545"/>
      <c r="MPW24" s="545"/>
      <c r="MPX24" s="545"/>
      <c r="MPY24" s="545"/>
      <c r="MPZ24" s="545"/>
      <c r="MQA24" s="545"/>
      <c r="MQB24" s="545"/>
      <c r="MQC24" s="545"/>
      <c r="MQD24" s="545"/>
      <c r="MQE24" s="545"/>
      <c r="MQF24" s="545"/>
      <c r="MQG24" s="545"/>
      <c r="MQH24" s="545"/>
      <c r="MQI24" s="545"/>
      <c r="MQJ24" s="545"/>
      <c r="MQK24" s="545"/>
      <c r="MQL24" s="545"/>
      <c r="MQM24" s="545"/>
      <c r="MQN24" s="545"/>
      <c r="MQO24" s="545"/>
      <c r="MQP24" s="545"/>
      <c r="MQQ24" s="545"/>
      <c r="MQR24" s="545"/>
      <c r="MQS24" s="545"/>
      <c r="MQT24" s="545"/>
      <c r="MQU24" s="545"/>
      <c r="MQV24" s="545"/>
      <c r="MQW24" s="545"/>
      <c r="MQX24" s="545"/>
      <c r="MQY24" s="545"/>
      <c r="MQZ24" s="545"/>
      <c r="MRA24" s="545"/>
      <c r="MRB24" s="545"/>
      <c r="MRC24" s="545"/>
      <c r="MRD24" s="545"/>
      <c r="MRE24" s="545"/>
      <c r="MRF24" s="545"/>
      <c r="MRG24" s="545"/>
      <c r="MRH24" s="545"/>
      <c r="MRI24" s="545"/>
      <c r="MRJ24" s="545"/>
      <c r="MRK24" s="545"/>
      <c r="MRL24" s="545"/>
      <c r="MRM24" s="545"/>
      <c r="MRN24" s="545"/>
      <c r="MRO24" s="545"/>
      <c r="MRP24" s="545"/>
      <c r="MRQ24" s="545"/>
      <c r="MRR24" s="545"/>
      <c r="MRS24" s="545"/>
      <c r="MRT24" s="545"/>
      <c r="MRU24" s="545"/>
      <c r="MRV24" s="545"/>
      <c r="MRW24" s="545"/>
      <c r="MRX24" s="545"/>
      <c r="MRY24" s="545"/>
      <c r="MRZ24" s="545"/>
      <c r="MSA24" s="545"/>
      <c r="MSB24" s="545"/>
      <c r="MSC24" s="545"/>
      <c r="MSD24" s="545"/>
      <c r="MSE24" s="545"/>
      <c r="MSF24" s="545"/>
      <c r="MSG24" s="545"/>
      <c r="MSH24" s="545"/>
      <c r="MSI24" s="545"/>
      <c r="MSJ24" s="545"/>
      <c r="MSK24" s="545"/>
      <c r="MSL24" s="545"/>
      <c r="MSM24" s="545"/>
      <c r="MSN24" s="545"/>
      <c r="MSO24" s="545"/>
      <c r="MSP24" s="545"/>
      <c r="MSQ24" s="545"/>
      <c r="MSR24" s="545"/>
      <c r="MSS24" s="545"/>
      <c r="MST24" s="545"/>
      <c r="MSU24" s="545"/>
      <c r="MSV24" s="545"/>
      <c r="MSW24" s="545"/>
      <c r="MSX24" s="545"/>
      <c r="MSY24" s="545"/>
      <c r="MSZ24" s="545"/>
      <c r="MTA24" s="545"/>
      <c r="MTB24" s="545"/>
      <c r="MTC24" s="545"/>
      <c r="MTD24" s="545"/>
      <c r="MTE24" s="545"/>
      <c r="MTF24" s="545"/>
      <c r="MTG24" s="545"/>
      <c r="MTH24" s="545"/>
      <c r="MTI24" s="545"/>
      <c r="MTJ24" s="545"/>
      <c r="MTK24" s="545"/>
      <c r="MTL24" s="545"/>
      <c r="MTM24" s="545"/>
      <c r="MTN24" s="545"/>
      <c r="MTO24" s="545"/>
      <c r="MTP24" s="545"/>
      <c r="MTQ24" s="545"/>
      <c r="MTR24" s="545"/>
      <c r="MTS24" s="545"/>
      <c r="MTT24" s="545"/>
      <c r="MTU24" s="545"/>
      <c r="MTV24" s="545"/>
      <c r="MTW24" s="545"/>
      <c r="MTX24" s="545"/>
      <c r="MTY24" s="545"/>
      <c r="MTZ24" s="545"/>
      <c r="MUA24" s="545"/>
      <c r="MUB24" s="545"/>
      <c r="MUC24" s="545"/>
      <c r="MUD24" s="545"/>
      <c r="MUE24" s="545"/>
      <c r="MUF24" s="545"/>
      <c r="MUG24" s="545"/>
      <c r="MUH24" s="545"/>
      <c r="MUI24" s="545"/>
      <c r="MUJ24" s="545"/>
      <c r="MUK24" s="545"/>
      <c r="MUL24" s="545"/>
      <c r="MUM24" s="545"/>
      <c r="MUN24" s="545"/>
      <c r="MUO24" s="545"/>
      <c r="MUP24" s="545"/>
      <c r="MUQ24" s="545"/>
      <c r="MUR24" s="545"/>
      <c r="MUS24" s="545"/>
      <c r="MUT24" s="545"/>
      <c r="MUU24" s="545"/>
      <c r="MUV24" s="545"/>
      <c r="MUW24" s="545"/>
      <c r="MUX24" s="545"/>
      <c r="MUY24" s="545"/>
      <c r="MUZ24" s="545"/>
      <c r="MVA24" s="545"/>
      <c r="MVB24" s="545"/>
      <c r="MVC24" s="545"/>
      <c r="MVD24" s="545"/>
      <c r="MVE24" s="545"/>
      <c r="MVF24" s="545"/>
      <c r="MVG24" s="545"/>
      <c r="MVH24" s="545"/>
      <c r="MVI24" s="545"/>
      <c r="MVJ24" s="545"/>
      <c r="MVK24" s="545"/>
      <c r="MVL24" s="545"/>
      <c r="MVM24" s="545"/>
      <c r="MVN24" s="545"/>
      <c r="MVO24" s="545"/>
      <c r="MVP24" s="545"/>
      <c r="MVQ24" s="545"/>
      <c r="MVR24" s="545"/>
      <c r="MVS24" s="545"/>
      <c r="MVT24" s="545"/>
      <c r="MVU24" s="545"/>
      <c r="MVV24" s="545"/>
      <c r="MVW24" s="545"/>
      <c r="MVX24" s="545"/>
      <c r="MVY24" s="545"/>
      <c r="MVZ24" s="545"/>
      <c r="MWA24" s="545"/>
      <c r="MWB24" s="545"/>
      <c r="MWC24" s="545"/>
      <c r="MWD24" s="545"/>
      <c r="MWE24" s="545"/>
      <c r="MWF24" s="545"/>
      <c r="MWG24" s="545"/>
      <c r="MWH24" s="545"/>
      <c r="MWI24" s="545"/>
      <c r="MWJ24" s="545"/>
      <c r="MWK24" s="545"/>
      <c r="MWL24" s="545"/>
      <c r="MWM24" s="545"/>
      <c r="MWN24" s="545"/>
      <c r="MWO24" s="545"/>
      <c r="MWP24" s="545"/>
      <c r="MWQ24" s="545"/>
      <c r="MWR24" s="545"/>
      <c r="MWS24" s="545"/>
      <c r="MWT24" s="545"/>
      <c r="MWU24" s="545"/>
      <c r="MWV24" s="545"/>
      <c r="MWW24" s="545"/>
      <c r="MWX24" s="545"/>
      <c r="MWY24" s="545"/>
      <c r="MWZ24" s="545"/>
      <c r="MXA24" s="545"/>
      <c r="MXB24" s="545"/>
      <c r="MXC24" s="545"/>
      <c r="MXD24" s="545"/>
      <c r="MXE24" s="545"/>
      <c r="MXF24" s="545"/>
      <c r="MXG24" s="545"/>
      <c r="MXH24" s="545"/>
      <c r="MXI24" s="545"/>
      <c r="MXJ24" s="545"/>
      <c r="MXK24" s="545"/>
      <c r="MXL24" s="545"/>
      <c r="MXM24" s="545"/>
      <c r="MXN24" s="545"/>
      <c r="MXO24" s="545"/>
      <c r="MXP24" s="545"/>
      <c r="MXQ24" s="545"/>
      <c r="MXR24" s="545"/>
      <c r="MXS24" s="545"/>
      <c r="MXT24" s="545"/>
      <c r="MXU24" s="545"/>
      <c r="MXV24" s="545"/>
      <c r="MXW24" s="545"/>
      <c r="MXX24" s="545"/>
      <c r="MXY24" s="545"/>
      <c r="MXZ24" s="545"/>
      <c r="MYA24" s="545"/>
      <c r="MYB24" s="545"/>
      <c r="MYC24" s="545"/>
      <c r="MYD24" s="545"/>
      <c r="MYE24" s="545"/>
      <c r="MYF24" s="545"/>
      <c r="MYG24" s="545"/>
      <c r="MYH24" s="545"/>
      <c r="MYI24" s="545"/>
      <c r="MYJ24" s="545"/>
      <c r="MYK24" s="545"/>
      <c r="MYL24" s="545"/>
      <c r="MYM24" s="545"/>
      <c r="MYN24" s="545"/>
      <c r="MYO24" s="545"/>
      <c r="MYP24" s="545"/>
      <c r="MYQ24" s="545"/>
      <c r="MYR24" s="545"/>
      <c r="MYS24" s="545"/>
      <c r="MYT24" s="545"/>
      <c r="MYU24" s="545"/>
      <c r="MYV24" s="545"/>
      <c r="MYW24" s="545"/>
      <c r="MYX24" s="545"/>
      <c r="MYY24" s="545"/>
      <c r="MYZ24" s="545"/>
      <c r="MZA24" s="545"/>
      <c r="MZB24" s="545"/>
      <c r="MZC24" s="545"/>
      <c r="MZD24" s="545"/>
      <c r="MZE24" s="545"/>
      <c r="MZF24" s="545"/>
      <c r="MZG24" s="545"/>
      <c r="MZH24" s="545"/>
      <c r="MZI24" s="545"/>
      <c r="MZJ24" s="545"/>
      <c r="MZK24" s="545"/>
      <c r="MZL24" s="545"/>
      <c r="MZM24" s="545"/>
      <c r="MZN24" s="545"/>
      <c r="MZO24" s="545"/>
      <c r="MZP24" s="545"/>
      <c r="MZQ24" s="545"/>
      <c r="MZR24" s="545"/>
      <c r="MZS24" s="545"/>
      <c r="MZT24" s="545"/>
      <c r="MZU24" s="545"/>
      <c r="MZV24" s="545"/>
      <c r="MZW24" s="545"/>
      <c r="MZX24" s="545"/>
      <c r="MZY24" s="545"/>
      <c r="MZZ24" s="545"/>
      <c r="NAA24" s="545"/>
      <c r="NAB24" s="545"/>
      <c r="NAC24" s="545"/>
      <c r="NAD24" s="545"/>
      <c r="NAE24" s="545"/>
      <c r="NAF24" s="545"/>
      <c r="NAG24" s="545"/>
      <c r="NAH24" s="545"/>
      <c r="NAI24" s="545"/>
      <c r="NAJ24" s="545"/>
      <c r="NAK24" s="545"/>
      <c r="NAL24" s="545"/>
      <c r="NAM24" s="545"/>
      <c r="NAN24" s="545"/>
      <c r="NAO24" s="545"/>
      <c r="NAP24" s="545"/>
      <c r="NAQ24" s="545"/>
      <c r="NAR24" s="545"/>
      <c r="NAS24" s="545"/>
      <c r="NAT24" s="545"/>
      <c r="NAU24" s="545"/>
      <c r="NAV24" s="545"/>
      <c r="NAW24" s="545"/>
      <c r="NAX24" s="545"/>
      <c r="NAY24" s="545"/>
      <c r="NAZ24" s="545"/>
      <c r="NBA24" s="545"/>
      <c r="NBB24" s="545"/>
      <c r="NBC24" s="545"/>
      <c r="NBD24" s="545"/>
      <c r="NBE24" s="545"/>
      <c r="NBF24" s="545"/>
      <c r="NBG24" s="545"/>
      <c r="NBH24" s="545"/>
      <c r="NBI24" s="545"/>
      <c r="NBJ24" s="545"/>
      <c r="NBK24" s="545"/>
      <c r="NBL24" s="545"/>
      <c r="NBM24" s="545"/>
      <c r="NBN24" s="545"/>
      <c r="NBO24" s="545"/>
      <c r="NBP24" s="545"/>
      <c r="NBQ24" s="545"/>
      <c r="NBR24" s="545"/>
      <c r="NBS24" s="545"/>
      <c r="NBT24" s="545"/>
      <c r="NBU24" s="545"/>
      <c r="NBV24" s="545"/>
      <c r="NBW24" s="545"/>
      <c r="NBX24" s="545"/>
      <c r="NBY24" s="545"/>
      <c r="NBZ24" s="545"/>
      <c r="NCA24" s="545"/>
      <c r="NCB24" s="545"/>
      <c r="NCC24" s="545"/>
      <c r="NCD24" s="545"/>
      <c r="NCE24" s="545"/>
      <c r="NCF24" s="545"/>
      <c r="NCG24" s="545"/>
      <c r="NCH24" s="545"/>
      <c r="NCI24" s="545"/>
      <c r="NCJ24" s="545"/>
      <c r="NCK24" s="545"/>
      <c r="NCL24" s="545"/>
      <c r="NCM24" s="545"/>
      <c r="NCN24" s="545"/>
      <c r="NCO24" s="545"/>
      <c r="NCP24" s="545"/>
      <c r="NCQ24" s="545"/>
      <c r="NCR24" s="545"/>
      <c r="NCS24" s="545"/>
      <c r="NCT24" s="545"/>
      <c r="NCU24" s="545"/>
      <c r="NCV24" s="545"/>
      <c r="NCW24" s="545"/>
      <c r="NCX24" s="545"/>
      <c r="NCY24" s="545"/>
      <c r="NCZ24" s="545"/>
      <c r="NDA24" s="545"/>
      <c r="NDB24" s="545"/>
      <c r="NDC24" s="545"/>
      <c r="NDD24" s="545"/>
      <c r="NDE24" s="545"/>
      <c r="NDF24" s="545"/>
      <c r="NDG24" s="545"/>
      <c r="NDH24" s="545"/>
      <c r="NDI24" s="545"/>
      <c r="NDJ24" s="545"/>
      <c r="NDK24" s="545"/>
      <c r="NDL24" s="545"/>
      <c r="NDM24" s="545"/>
      <c r="NDN24" s="545"/>
      <c r="NDO24" s="545"/>
      <c r="NDP24" s="545"/>
      <c r="NDQ24" s="545"/>
      <c r="NDR24" s="545"/>
      <c r="NDS24" s="545"/>
      <c r="NDT24" s="545"/>
      <c r="NDU24" s="545"/>
      <c r="NDV24" s="545"/>
      <c r="NDW24" s="545"/>
      <c r="NDX24" s="545"/>
      <c r="NDY24" s="545"/>
      <c r="NDZ24" s="545"/>
      <c r="NEA24" s="545"/>
      <c r="NEB24" s="545"/>
      <c r="NEC24" s="545"/>
      <c r="NED24" s="545"/>
      <c r="NEE24" s="545"/>
      <c r="NEF24" s="545"/>
      <c r="NEG24" s="545"/>
      <c r="NEH24" s="545"/>
      <c r="NEI24" s="545"/>
      <c r="NEJ24" s="545"/>
      <c r="NEK24" s="545"/>
      <c r="NEL24" s="545"/>
      <c r="NEM24" s="545"/>
      <c r="NEN24" s="545"/>
      <c r="NEO24" s="545"/>
      <c r="NEP24" s="545"/>
      <c r="NEQ24" s="545"/>
      <c r="NER24" s="545"/>
      <c r="NES24" s="545"/>
      <c r="NET24" s="545"/>
      <c r="NEU24" s="545"/>
      <c r="NEV24" s="545"/>
      <c r="NEW24" s="545"/>
      <c r="NEX24" s="545"/>
      <c r="NEY24" s="545"/>
      <c r="NEZ24" s="545"/>
      <c r="NFA24" s="545"/>
      <c r="NFB24" s="545"/>
      <c r="NFC24" s="545"/>
      <c r="NFD24" s="545"/>
      <c r="NFE24" s="545"/>
      <c r="NFF24" s="545"/>
      <c r="NFG24" s="545"/>
      <c r="NFH24" s="545"/>
      <c r="NFI24" s="545"/>
      <c r="NFJ24" s="545"/>
      <c r="NFK24" s="545"/>
      <c r="NFL24" s="545"/>
      <c r="NFM24" s="545"/>
      <c r="NFN24" s="545"/>
      <c r="NFO24" s="545"/>
      <c r="NFP24" s="545"/>
      <c r="NFQ24" s="545"/>
      <c r="NFR24" s="545"/>
      <c r="NFS24" s="545"/>
      <c r="NFT24" s="545"/>
      <c r="NFU24" s="545"/>
      <c r="NFV24" s="545"/>
      <c r="NFW24" s="545"/>
      <c r="NFX24" s="545"/>
      <c r="NFY24" s="545"/>
      <c r="NFZ24" s="545"/>
      <c r="NGA24" s="545"/>
      <c r="NGB24" s="545"/>
      <c r="NGC24" s="545"/>
      <c r="NGD24" s="545"/>
      <c r="NGE24" s="545"/>
      <c r="NGF24" s="545"/>
      <c r="NGG24" s="545"/>
      <c r="NGH24" s="545"/>
      <c r="NGI24" s="545"/>
      <c r="NGJ24" s="545"/>
      <c r="NGK24" s="545"/>
      <c r="NGL24" s="545"/>
      <c r="NGM24" s="545"/>
      <c r="NGN24" s="545"/>
      <c r="NGO24" s="545"/>
      <c r="NGP24" s="545"/>
      <c r="NGQ24" s="545"/>
      <c r="NGR24" s="545"/>
      <c r="NGS24" s="545"/>
      <c r="NGT24" s="545"/>
      <c r="NGU24" s="545"/>
      <c r="NGV24" s="545"/>
      <c r="NGW24" s="545"/>
      <c r="NGX24" s="545"/>
      <c r="NGY24" s="545"/>
      <c r="NGZ24" s="545"/>
      <c r="NHA24" s="545"/>
      <c r="NHB24" s="545"/>
      <c r="NHC24" s="545"/>
      <c r="NHD24" s="545"/>
      <c r="NHE24" s="545"/>
      <c r="NHF24" s="545"/>
      <c r="NHG24" s="545"/>
      <c r="NHH24" s="545"/>
      <c r="NHI24" s="545"/>
      <c r="NHJ24" s="545"/>
      <c r="NHK24" s="545"/>
      <c r="NHL24" s="545"/>
      <c r="NHM24" s="545"/>
      <c r="NHN24" s="545"/>
      <c r="NHO24" s="545"/>
      <c r="NHP24" s="545"/>
      <c r="NHQ24" s="545"/>
      <c r="NHR24" s="545"/>
      <c r="NHS24" s="545"/>
      <c r="NHT24" s="545"/>
      <c r="NHU24" s="545"/>
      <c r="NHV24" s="545"/>
      <c r="NHW24" s="545"/>
      <c r="NHX24" s="545"/>
      <c r="NHY24" s="545"/>
      <c r="NHZ24" s="545"/>
      <c r="NIA24" s="545"/>
      <c r="NIB24" s="545"/>
      <c r="NIC24" s="545"/>
      <c r="NID24" s="545"/>
      <c r="NIE24" s="545"/>
      <c r="NIF24" s="545"/>
      <c r="NIG24" s="545"/>
      <c r="NIH24" s="545"/>
      <c r="NII24" s="545"/>
      <c r="NIJ24" s="545"/>
      <c r="NIK24" s="545"/>
      <c r="NIL24" s="545"/>
      <c r="NIM24" s="545"/>
      <c r="NIN24" s="545"/>
      <c r="NIO24" s="545"/>
      <c r="NIP24" s="545"/>
      <c r="NIQ24" s="545"/>
      <c r="NIR24" s="545"/>
      <c r="NIS24" s="545"/>
      <c r="NIT24" s="545"/>
      <c r="NIU24" s="545"/>
      <c r="NIV24" s="545"/>
      <c r="NIW24" s="545"/>
      <c r="NIX24" s="545"/>
      <c r="NIY24" s="545"/>
      <c r="NIZ24" s="545"/>
      <c r="NJA24" s="545"/>
      <c r="NJB24" s="545"/>
      <c r="NJC24" s="545"/>
      <c r="NJD24" s="545"/>
      <c r="NJE24" s="545"/>
      <c r="NJF24" s="545"/>
      <c r="NJG24" s="545"/>
      <c r="NJH24" s="545"/>
      <c r="NJI24" s="545"/>
      <c r="NJJ24" s="545"/>
      <c r="NJK24" s="545"/>
      <c r="NJL24" s="545"/>
      <c r="NJM24" s="545"/>
      <c r="NJN24" s="545"/>
      <c r="NJO24" s="545"/>
      <c r="NJP24" s="545"/>
      <c r="NJQ24" s="545"/>
      <c r="NJR24" s="545"/>
      <c r="NJS24" s="545"/>
      <c r="NJT24" s="545"/>
      <c r="NJU24" s="545"/>
      <c r="NJV24" s="545"/>
      <c r="NJW24" s="545"/>
      <c r="NJX24" s="545"/>
      <c r="NJY24" s="545"/>
      <c r="NJZ24" s="545"/>
      <c r="NKA24" s="545"/>
      <c r="NKB24" s="545"/>
      <c r="NKC24" s="545"/>
      <c r="NKD24" s="545"/>
      <c r="NKE24" s="545"/>
      <c r="NKF24" s="545"/>
      <c r="NKG24" s="545"/>
      <c r="NKH24" s="545"/>
      <c r="NKI24" s="545"/>
      <c r="NKJ24" s="545"/>
      <c r="NKK24" s="545"/>
      <c r="NKL24" s="545"/>
      <c r="NKM24" s="545"/>
      <c r="NKN24" s="545"/>
      <c r="NKO24" s="545"/>
      <c r="NKP24" s="545"/>
      <c r="NKQ24" s="545"/>
      <c r="NKR24" s="545"/>
      <c r="NKS24" s="545"/>
      <c r="NKT24" s="545"/>
      <c r="NKU24" s="545"/>
      <c r="NKV24" s="545"/>
      <c r="NKW24" s="545"/>
      <c r="NKX24" s="545"/>
      <c r="NKY24" s="545"/>
      <c r="NKZ24" s="545"/>
      <c r="NLA24" s="545"/>
      <c r="NLB24" s="545"/>
      <c r="NLC24" s="545"/>
      <c r="NLD24" s="545"/>
      <c r="NLE24" s="545"/>
      <c r="NLF24" s="545"/>
      <c r="NLG24" s="545"/>
      <c r="NLH24" s="545"/>
      <c r="NLI24" s="545"/>
      <c r="NLJ24" s="545"/>
      <c r="NLK24" s="545"/>
      <c r="NLL24" s="545"/>
      <c r="NLM24" s="545"/>
      <c r="NLN24" s="545"/>
      <c r="NLO24" s="545"/>
      <c r="NLP24" s="545"/>
      <c r="NLQ24" s="545"/>
      <c r="NLR24" s="545"/>
      <c r="NLS24" s="545"/>
      <c r="NLT24" s="545"/>
      <c r="NLU24" s="545"/>
      <c r="NLV24" s="545"/>
      <c r="NLW24" s="545"/>
      <c r="NLX24" s="545"/>
      <c r="NLY24" s="545"/>
      <c r="NLZ24" s="545"/>
      <c r="NMA24" s="545"/>
      <c r="NMB24" s="545"/>
      <c r="NMC24" s="545"/>
      <c r="NMD24" s="545"/>
      <c r="NME24" s="545"/>
      <c r="NMF24" s="545"/>
      <c r="NMG24" s="545"/>
      <c r="NMH24" s="545"/>
      <c r="NMI24" s="545"/>
      <c r="NMJ24" s="545"/>
      <c r="NMK24" s="545"/>
      <c r="NML24" s="545"/>
      <c r="NMM24" s="545"/>
      <c r="NMN24" s="545"/>
      <c r="NMO24" s="545"/>
      <c r="NMP24" s="545"/>
      <c r="NMQ24" s="545"/>
      <c r="NMR24" s="545"/>
      <c r="NMS24" s="545"/>
      <c r="NMT24" s="545"/>
      <c r="NMU24" s="545"/>
      <c r="NMV24" s="545"/>
      <c r="NMW24" s="545"/>
      <c r="NMX24" s="545"/>
      <c r="NMY24" s="545"/>
      <c r="NMZ24" s="545"/>
      <c r="NNA24" s="545"/>
      <c r="NNB24" s="545"/>
      <c r="NNC24" s="545"/>
      <c r="NND24" s="545"/>
      <c r="NNE24" s="545"/>
      <c r="NNF24" s="545"/>
      <c r="NNG24" s="545"/>
      <c r="NNH24" s="545"/>
      <c r="NNI24" s="545"/>
      <c r="NNJ24" s="545"/>
      <c r="NNK24" s="545"/>
      <c r="NNL24" s="545"/>
      <c r="NNM24" s="545"/>
      <c r="NNN24" s="545"/>
      <c r="NNO24" s="545"/>
      <c r="NNP24" s="545"/>
      <c r="NNQ24" s="545"/>
      <c r="NNR24" s="545"/>
      <c r="NNS24" s="545"/>
      <c r="NNT24" s="545"/>
      <c r="NNU24" s="545"/>
      <c r="NNV24" s="545"/>
      <c r="NNW24" s="545"/>
      <c r="NNX24" s="545"/>
      <c r="NNY24" s="545"/>
      <c r="NNZ24" s="545"/>
      <c r="NOA24" s="545"/>
      <c r="NOB24" s="545"/>
      <c r="NOC24" s="545"/>
      <c r="NOD24" s="545"/>
      <c r="NOE24" s="545"/>
      <c r="NOF24" s="545"/>
      <c r="NOG24" s="545"/>
      <c r="NOH24" s="545"/>
      <c r="NOI24" s="545"/>
      <c r="NOJ24" s="545"/>
      <c r="NOK24" s="545"/>
      <c r="NOL24" s="545"/>
      <c r="NOM24" s="545"/>
      <c r="NON24" s="545"/>
      <c r="NOO24" s="545"/>
      <c r="NOP24" s="545"/>
      <c r="NOQ24" s="545"/>
      <c r="NOR24" s="545"/>
      <c r="NOS24" s="545"/>
      <c r="NOT24" s="545"/>
      <c r="NOU24" s="545"/>
      <c r="NOV24" s="545"/>
      <c r="NOW24" s="545"/>
      <c r="NOX24" s="545"/>
      <c r="NOY24" s="545"/>
      <c r="NOZ24" s="545"/>
      <c r="NPA24" s="545"/>
      <c r="NPB24" s="545"/>
      <c r="NPC24" s="545"/>
      <c r="NPD24" s="545"/>
      <c r="NPE24" s="545"/>
      <c r="NPF24" s="545"/>
      <c r="NPG24" s="545"/>
      <c r="NPH24" s="545"/>
      <c r="NPI24" s="545"/>
      <c r="NPJ24" s="545"/>
      <c r="NPK24" s="545"/>
      <c r="NPL24" s="545"/>
      <c r="NPM24" s="545"/>
      <c r="NPN24" s="545"/>
      <c r="NPO24" s="545"/>
      <c r="NPP24" s="545"/>
      <c r="NPQ24" s="545"/>
      <c r="NPR24" s="545"/>
      <c r="NPS24" s="545"/>
      <c r="NPT24" s="545"/>
      <c r="NPU24" s="545"/>
      <c r="NPV24" s="545"/>
      <c r="NPW24" s="545"/>
      <c r="NPX24" s="545"/>
      <c r="NPY24" s="545"/>
      <c r="NPZ24" s="545"/>
      <c r="NQA24" s="545"/>
      <c r="NQB24" s="545"/>
      <c r="NQC24" s="545"/>
      <c r="NQD24" s="545"/>
      <c r="NQE24" s="545"/>
      <c r="NQF24" s="545"/>
      <c r="NQG24" s="545"/>
      <c r="NQH24" s="545"/>
      <c r="NQI24" s="545"/>
      <c r="NQJ24" s="545"/>
      <c r="NQK24" s="545"/>
      <c r="NQL24" s="545"/>
      <c r="NQM24" s="545"/>
      <c r="NQN24" s="545"/>
      <c r="NQO24" s="545"/>
      <c r="NQP24" s="545"/>
      <c r="NQQ24" s="545"/>
      <c r="NQR24" s="545"/>
      <c r="NQS24" s="545"/>
      <c r="NQT24" s="545"/>
      <c r="NQU24" s="545"/>
      <c r="NQV24" s="545"/>
      <c r="NQW24" s="545"/>
      <c r="NQX24" s="545"/>
      <c r="NQY24" s="545"/>
      <c r="NQZ24" s="545"/>
      <c r="NRA24" s="545"/>
      <c r="NRB24" s="545"/>
      <c r="NRC24" s="545"/>
      <c r="NRD24" s="545"/>
      <c r="NRE24" s="545"/>
      <c r="NRF24" s="545"/>
      <c r="NRG24" s="545"/>
      <c r="NRH24" s="545"/>
      <c r="NRI24" s="545"/>
      <c r="NRJ24" s="545"/>
      <c r="NRK24" s="545"/>
      <c r="NRL24" s="545"/>
      <c r="NRM24" s="545"/>
      <c r="NRN24" s="545"/>
      <c r="NRO24" s="545"/>
      <c r="NRP24" s="545"/>
      <c r="NRQ24" s="545"/>
      <c r="NRR24" s="545"/>
      <c r="NRS24" s="545"/>
      <c r="NRT24" s="545"/>
      <c r="NRU24" s="545"/>
      <c r="NRV24" s="545"/>
      <c r="NRW24" s="545"/>
      <c r="NRX24" s="545"/>
      <c r="NRY24" s="545"/>
      <c r="NRZ24" s="545"/>
      <c r="NSA24" s="545"/>
      <c r="NSB24" s="545"/>
      <c r="NSC24" s="545"/>
      <c r="NSD24" s="545"/>
      <c r="NSE24" s="545"/>
      <c r="NSF24" s="545"/>
      <c r="NSG24" s="545"/>
      <c r="NSH24" s="545"/>
      <c r="NSI24" s="545"/>
      <c r="NSJ24" s="545"/>
      <c r="NSK24" s="545"/>
      <c r="NSL24" s="545"/>
      <c r="NSM24" s="545"/>
      <c r="NSN24" s="545"/>
      <c r="NSO24" s="545"/>
      <c r="NSP24" s="545"/>
      <c r="NSQ24" s="545"/>
      <c r="NSR24" s="545"/>
      <c r="NSS24" s="545"/>
      <c r="NST24" s="545"/>
      <c r="NSU24" s="545"/>
      <c r="NSV24" s="545"/>
      <c r="NSW24" s="545"/>
      <c r="NSX24" s="545"/>
      <c r="NSY24" s="545"/>
      <c r="NSZ24" s="545"/>
      <c r="NTA24" s="545"/>
      <c r="NTB24" s="545"/>
      <c r="NTC24" s="545"/>
      <c r="NTD24" s="545"/>
      <c r="NTE24" s="545"/>
      <c r="NTF24" s="545"/>
      <c r="NTG24" s="545"/>
      <c r="NTH24" s="545"/>
      <c r="NTI24" s="545"/>
      <c r="NTJ24" s="545"/>
      <c r="NTK24" s="545"/>
      <c r="NTL24" s="545"/>
      <c r="NTM24" s="545"/>
      <c r="NTN24" s="545"/>
      <c r="NTO24" s="545"/>
      <c r="NTP24" s="545"/>
      <c r="NTQ24" s="545"/>
      <c r="NTR24" s="545"/>
      <c r="NTS24" s="545"/>
      <c r="NTT24" s="545"/>
      <c r="NTU24" s="545"/>
      <c r="NTV24" s="545"/>
      <c r="NTW24" s="545"/>
      <c r="NTX24" s="545"/>
      <c r="NTY24" s="545"/>
      <c r="NTZ24" s="545"/>
      <c r="NUA24" s="545"/>
      <c r="NUB24" s="545"/>
      <c r="NUC24" s="545"/>
      <c r="NUD24" s="545"/>
      <c r="NUE24" s="545"/>
      <c r="NUF24" s="545"/>
      <c r="NUG24" s="545"/>
      <c r="NUH24" s="545"/>
      <c r="NUI24" s="545"/>
      <c r="NUJ24" s="545"/>
      <c r="NUK24" s="545"/>
      <c r="NUL24" s="545"/>
      <c r="NUM24" s="545"/>
      <c r="NUN24" s="545"/>
      <c r="NUO24" s="545"/>
      <c r="NUP24" s="545"/>
      <c r="NUQ24" s="545"/>
      <c r="NUR24" s="545"/>
      <c r="NUS24" s="545"/>
      <c r="NUT24" s="545"/>
      <c r="NUU24" s="545"/>
      <c r="NUV24" s="545"/>
      <c r="NUW24" s="545"/>
      <c r="NUX24" s="545"/>
      <c r="NUY24" s="545"/>
      <c r="NUZ24" s="545"/>
      <c r="NVA24" s="545"/>
      <c r="NVB24" s="545"/>
      <c r="NVC24" s="545"/>
      <c r="NVD24" s="545"/>
      <c r="NVE24" s="545"/>
      <c r="NVF24" s="545"/>
      <c r="NVG24" s="545"/>
      <c r="NVH24" s="545"/>
      <c r="NVI24" s="545"/>
      <c r="NVJ24" s="545"/>
      <c r="NVK24" s="545"/>
      <c r="NVL24" s="545"/>
      <c r="NVM24" s="545"/>
      <c r="NVN24" s="545"/>
      <c r="NVO24" s="545"/>
      <c r="NVP24" s="545"/>
      <c r="NVQ24" s="545"/>
      <c r="NVR24" s="545"/>
      <c r="NVS24" s="545"/>
      <c r="NVT24" s="545"/>
      <c r="NVU24" s="545"/>
      <c r="NVV24" s="545"/>
      <c r="NVW24" s="545"/>
      <c r="NVX24" s="545"/>
      <c r="NVY24" s="545"/>
      <c r="NVZ24" s="545"/>
      <c r="NWA24" s="545"/>
      <c r="NWB24" s="545"/>
      <c r="NWC24" s="545"/>
      <c r="NWD24" s="545"/>
      <c r="NWE24" s="545"/>
      <c r="NWF24" s="545"/>
      <c r="NWG24" s="545"/>
      <c r="NWH24" s="545"/>
      <c r="NWI24" s="545"/>
      <c r="NWJ24" s="545"/>
      <c r="NWK24" s="545"/>
      <c r="NWL24" s="545"/>
      <c r="NWM24" s="545"/>
      <c r="NWN24" s="545"/>
      <c r="NWO24" s="545"/>
      <c r="NWP24" s="545"/>
      <c r="NWQ24" s="545"/>
      <c r="NWR24" s="545"/>
      <c r="NWS24" s="545"/>
      <c r="NWT24" s="545"/>
      <c r="NWU24" s="545"/>
      <c r="NWV24" s="545"/>
      <c r="NWW24" s="545"/>
      <c r="NWX24" s="545"/>
      <c r="NWY24" s="545"/>
      <c r="NWZ24" s="545"/>
      <c r="NXA24" s="545"/>
      <c r="NXB24" s="545"/>
      <c r="NXC24" s="545"/>
      <c r="NXD24" s="545"/>
      <c r="NXE24" s="545"/>
      <c r="NXF24" s="545"/>
      <c r="NXG24" s="545"/>
      <c r="NXH24" s="545"/>
      <c r="NXI24" s="545"/>
      <c r="NXJ24" s="545"/>
      <c r="NXK24" s="545"/>
      <c r="NXL24" s="545"/>
      <c r="NXM24" s="545"/>
      <c r="NXN24" s="545"/>
      <c r="NXO24" s="545"/>
      <c r="NXP24" s="545"/>
      <c r="NXQ24" s="545"/>
      <c r="NXR24" s="545"/>
      <c r="NXS24" s="545"/>
      <c r="NXT24" s="545"/>
      <c r="NXU24" s="545"/>
      <c r="NXV24" s="545"/>
      <c r="NXW24" s="545"/>
      <c r="NXX24" s="545"/>
      <c r="NXY24" s="545"/>
      <c r="NXZ24" s="545"/>
      <c r="NYA24" s="545"/>
      <c r="NYB24" s="545"/>
      <c r="NYC24" s="545"/>
      <c r="NYD24" s="545"/>
      <c r="NYE24" s="545"/>
      <c r="NYF24" s="545"/>
      <c r="NYG24" s="545"/>
      <c r="NYH24" s="545"/>
      <c r="NYI24" s="545"/>
      <c r="NYJ24" s="545"/>
      <c r="NYK24" s="545"/>
      <c r="NYL24" s="545"/>
      <c r="NYM24" s="545"/>
      <c r="NYN24" s="545"/>
      <c r="NYO24" s="545"/>
      <c r="NYP24" s="545"/>
      <c r="NYQ24" s="545"/>
      <c r="NYR24" s="545"/>
      <c r="NYS24" s="545"/>
      <c r="NYT24" s="545"/>
      <c r="NYU24" s="545"/>
      <c r="NYV24" s="545"/>
      <c r="NYW24" s="545"/>
      <c r="NYX24" s="545"/>
      <c r="NYY24" s="545"/>
      <c r="NYZ24" s="545"/>
      <c r="NZA24" s="545"/>
      <c r="NZB24" s="545"/>
      <c r="NZC24" s="545"/>
      <c r="NZD24" s="545"/>
      <c r="NZE24" s="545"/>
      <c r="NZF24" s="545"/>
      <c r="NZG24" s="545"/>
      <c r="NZH24" s="545"/>
      <c r="NZI24" s="545"/>
      <c r="NZJ24" s="545"/>
      <c r="NZK24" s="545"/>
      <c r="NZL24" s="545"/>
      <c r="NZM24" s="545"/>
      <c r="NZN24" s="545"/>
      <c r="NZO24" s="545"/>
      <c r="NZP24" s="545"/>
      <c r="NZQ24" s="545"/>
      <c r="NZR24" s="545"/>
      <c r="NZS24" s="545"/>
      <c r="NZT24" s="545"/>
      <c r="NZU24" s="545"/>
      <c r="NZV24" s="545"/>
      <c r="NZW24" s="545"/>
      <c r="NZX24" s="545"/>
      <c r="NZY24" s="545"/>
      <c r="NZZ24" s="545"/>
      <c r="OAA24" s="545"/>
      <c r="OAB24" s="545"/>
      <c r="OAC24" s="545"/>
      <c r="OAD24" s="545"/>
      <c r="OAE24" s="545"/>
      <c r="OAF24" s="545"/>
      <c r="OAG24" s="545"/>
      <c r="OAH24" s="545"/>
      <c r="OAI24" s="545"/>
      <c r="OAJ24" s="545"/>
      <c r="OAK24" s="545"/>
      <c r="OAL24" s="545"/>
      <c r="OAM24" s="545"/>
      <c r="OAN24" s="545"/>
      <c r="OAO24" s="545"/>
      <c r="OAP24" s="545"/>
      <c r="OAQ24" s="545"/>
      <c r="OAR24" s="545"/>
      <c r="OAS24" s="545"/>
      <c r="OAT24" s="545"/>
      <c r="OAU24" s="545"/>
      <c r="OAV24" s="545"/>
      <c r="OAW24" s="545"/>
      <c r="OAX24" s="545"/>
      <c r="OAY24" s="545"/>
      <c r="OAZ24" s="545"/>
      <c r="OBA24" s="545"/>
      <c r="OBB24" s="545"/>
      <c r="OBC24" s="545"/>
      <c r="OBD24" s="545"/>
      <c r="OBE24" s="545"/>
      <c r="OBF24" s="545"/>
      <c r="OBG24" s="545"/>
      <c r="OBH24" s="545"/>
      <c r="OBI24" s="545"/>
      <c r="OBJ24" s="545"/>
      <c r="OBK24" s="545"/>
      <c r="OBL24" s="545"/>
      <c r="OBM24" s="545"/>
      <c r="OBN24" s="545"/>
      <c r="OBO24" s="545"/>
      <c r="OBP24" s="545"/>
      <c r="OBQ24" s="545"/>
      <c r="OBR24" s="545"/>
      <c r="OBS24" s="545"/>
      <c r="OBT24" s="545"/>
      <c r="OBU24" s="545"/>
      <c r="OBV24" s="545"/>
      <c r="OBW24" s="545"/>
      <c r="OBX24" s="545"/>
      <c r="OBY24" s="545"/>
      <c r="OBZ24" s="545"/>
      <c r="OCA24" s="545"/>
      <c r="OCB24" s="545"/>
      <c r="OCC24" s="545"/>
      <c r="OCD24" s="545"/>
      <c r="OCE24" s="545"/>
      <c r="OCF24" s="545"/>
      <c r="OCG24" s="545"/>
      <c r="OCH24" s="545"/>
      <c r="OCI24" s="545"/>
      <c r="OCJ24" s="545"/>
      <c r="OCK24" s="545"/>
      <c r="OCL24" s="545"/>
      <c r="OCM24" s="545"/>
      <c r="OCN24" s="545"/>
      <c r="OCO24" s="545"/>
      <c r="OCP24" s="545"/>
      <c r="OCQ24" s="545"/>
      <c r="OCR24" s="545"/>
      <c r="OCS24" s="545"/>
      <c r="OCT24" s="545"/>
      <c r="OCU24" s="545"/>
      <c r="OCV24" s="545"/>
      <c r="OCW24" s="545"/>
      <c r="OCX24" s="545"/>
      <c r="OCY24" s="545"/>
      <c r="OCZ24" s="545"/>
      <c r="ODA24" s="545"/>
      <c r="ODB24" s="545"/>
      <c r="ODC24" s="545"/>
      <c r="ODD24" s="545"/>
      <c r="ODE24" s="545"/>
      <c r="ODF24" s="545"/>
      <c r="ODG24" s="545"/>
      <c r="ODH24" s="545"/>
      <c r="ODI24" s="545"/>
      <c r="ODJ24" s="545"/>
      <c r="ODK24" s="545"/>
      <c r="ODL24" s="545"/>
      <c r="ODM24" s="545"/>
      <c r="ODN24" s="545"/>
      <c r="ODO24" s="545"/>
      <c r="ODP24" s="545"/>
      <c r="ODQ24" s="545"/>
      <c r="ODR24" s="545"/>
      <c r="ODS24" s="545"/>
      <c r="ODT24" s="545"/>
      <c r="ODU24" s="545"/>
      <c r="ODV24" s="545"/>
      <c r="ODW24" s="545"/>
      <c r="ODX24" s="545"/>
      <c r="ODY24" s="545"/>
      <c r="ODZ24" s="545"/>
      <c r="OEA24" s="545"/>
      <c r="OEB24" s="545"/>
      <c r="OEC24" s="545"/>
      <c r="OED24" s="545"/>
      <c r="OEE24" s="545"/>
      <c r="OEF24" s="545"/>
      <c r="OEG24" s="545"/>
      <c r="OEH24" s="545"/>
      <c r="OEI24" s="545"/>
      <c r="OEJ24" s="545"/>
      <c r="OEK24" s="545"/>
      <c r="OEL24" s="545"/>
      <c r="OEM24" s="545"/>
      <c r="OEN24" s="545"/>
      <c r="OEO24" s="545"/>
      <c r="OEP24" s="545"/>
      <c r="OEQ24" s="545"/>
      <c r="OER24" s="545"/>
      <c r="OES24" s="545"/>
      <c r="OET24" s="545"/>
      <c r="OEU24" s="545"/>
      <c r="OEV24" s="545"/>
      <c r="OEW24" s="545"/>
      <c r="OEX24" s="545"/>
      <c r="OEY24" s="545"/>
      <c r="OEZ24" s="545"/>
      <c r="OFA24" s="545"/>
      <c r="OFB24" s="545"/>
      <c r="OFC24" s="545"/>
      <c r="OFD24" s="545"/>
      <c r="OFE24" s="545"/>
      <c r="OFF24" s="545"/>
      <c r="OFG24" s="545"/>
      <c r="OFH24" s="545"/>
      <c r="OFI24" s="545"/>
      <c r="OFJ24" s="545"/>
      <c r="OFK24" s="545"/>
      <c r="OFL24" s="545"/>
      <c r="OFM24" s="545"/>
      <c r="OFN24" s="545"/>
      <c r="OFO24" s="545"/>
      <c r="OFP24" s="545"/>
      <c r="OFQ24" s="545"/>
      <c r="OFR24" s="545"/>
      <c r="OFS24" s="545"/>
      <c r="OFT24" s="545"/>
      <c r="OFU24" s="545"/>
      <c r="OFV24" s="545"/>
      <c r="OFW24" s="545"/>
      <c r="OFX24" s="545"/>
      <c r="OFY24" s="545"/>
      <c r="OFZ24" s="545"/>
      <c r="OGA24" s="545"/>
      <c r="OGB24" s="545"/>
      <c r="OGC24" s="545"/>
      <c r="OGD24" s="545"/>
      <c r="OGE24" s="545"/>
      <c r="OGF24" s="545"/>
      <c r="OGG24" s="545"/>
      <c r="OGH24" s="545"/>
      <c r="OGI24" s="545"/>
      <c r="OGJ24" s="545"/>
      <c r="OGK24" s="545"/>
      <c r="OGL24" s="545"/>
      <c r="OGM24" s="545"/>
      <c r="OGN24" s="545"/>
      <c r="OGO24" s="545"/>
      <c r="OGP24" s="545"/>
      <c r="OGQ24" s="545"/>
      <c r="OGR24" s="545"/>
      <c r="OGS24" s="545"/>
      <c r="OGT24" s="545"/>
      <c r="OGU24" s="545"/>
      <c r="OGV24" s="545"/>
      <c r="OGW24" s="545"/>
      <c r="OGX24" s="545"/>
      <c r="OGY24" s="545"/>
      <c r="OGZ24" s="545"/>
      <c r="OHA24" s="545"/>
      <c r="OHB24" s="545"/>
      <c r="OHC24" s="545"/>
      <c r="OHD24" s="545"/>
      <c r="OHE24" s="545"/>
      <c r="OHF24" s="545"/>
      <c r="OHG24" s="545"/>
      <c r="OHH24" s="545"/>
      <c r="OHI24" s="545"/>
      <c r="OHJ24" s="545"/>
      <c r="OHK24" s="545"/>
      <c r="OHL24" s="545"/>
      <c r="OHM24" s="545"/>
      <c r="OHN24" s="545"/>
      <c r="OHO24" s="545"/>
      <c r="OHP24" s="545"/>
      <c r="OHQ24" s="545"/>
      <c r="OHR24" s="545"/>
      <c r="OHS24" s="545"/>
      <c r="OHT24" s="545"/>
      <c r="OHU24" s="545"/>
      <c r="OHV24" s="545"/>
      <c r="OHW24" s="545"/>
      <c r="OHX24" s="545"/>
      <c r="OHY24" s="545"/>
      <c r="OHZ24" s="545"/>
      <c r="OIA24" s="545"/>
      <c r="OIB24" s="545"/>
      <c r="OIC24" s="545"/>
      <c r="OID24" s="545"/>
      <c r="OIE24" s="545"/>
      <c r="OIF24" s="545"/>
      <c r="OIG24" s="545"/>
      <c r="OIH24" s="545"/>
      <c r="OII24" s="545"/>
      <c r="OIJ24" s="545"/>
      <c r="OIK24" s="545"/>
      <c r="OIL24" s="545"/>
      <c r="OIM24" s="545"/>
      <c r="OIN24" s="545"/>
      <c r="OIO24" s="545"/>
      <c r="OIP24" s="545"/>
      <c r="OIQ24" s="545"/>
      <c r="OIR24" s="545"/>
      <c r="OIS24" s="545"/>
      <c r="OIT24" s="545"/>
      <c r="OIU24" s="545"/>
      <c r="OIV24" s="545"/>
      <c r="OIW24" s="545"/>
      <c r="OIX24" s="545"/>
      <c r="OIY24" s="545"/>
      <c r="OIZ24" s="545"/>
      <c r="OJA24" s="545"/>
      <c r="OJB24" s="545"/>
      <c r="OJC24" s="545"/>
      <c r="OJD24" s="545"/>
      <c r="OJE24" s="545"/>
      <c r="OJF24" s="545"/>
      <c r="OJG24" s="545"/>
      <c r="OJH24" s="545"/>
      <c r="OJI24" s="545"/>
      <c r="OJJ24" s="545"/>
      <c r="OJK24" s="545"/>
      <c r="OJL24" s="545"/>
      <c r="OJM24" s="545"/>
      <c r="OJN24" s="545"/>
      <c r="OJO24" s="545"/>
      <c r="OJP24" s="545"/>
      <c r="OJQ24" s="545"/>
      <c r="OJR24" s="545"/>
      <c r="OJS24" s="545"/>
      <c r="OJT24" s="545"/>
      <c r="OJU24" s="545"/>
      <c r="OJV24" s="545"/>
      <c r="OJW24" s="545"/>
      <c r="OJX24" s="545"/>
      <c r="OJY24" s="545"/>
      <c r="OJZ24" s="545"/>
      <c r="OKA24" s="545"/>
      <c r="OKB24" s="545"/>
      <c r="OKC24" s="545"/>
      <c r="OKD24" s="545"/>
      <c r="OKE24" s="545"/>
      <c r="OKF24" s="545"/>
      <c r="OKG24" s="545"/>
      <c r="OKH24" s="545"/>
      <c r="OKI24" s="545"/>
      <c r="OKJ24" s="545"/>
      <c r="OKK24" s="545"/>
      <c r="OKL24" s="545"/>
      <c r="OKM24" s="545"/>
      <c r="OKN24" s="545"/>
      <c r="OKO24" s="545"/>
      <c r="OKP24" s="545"/>
      <c r="OKQ24" s="545"/>
      <c r="OKR24" s="545"/>
      <c r="OKS24" s="545"/>
      <c r="OKT24" s="545"/>
      <c r="OKU24" s="545"/>
      <c r="OKV24" s="545"/>
      <c r="OKW24" s="545"/>
      <c r="OKX24" s="545"/>
      <c r="OKY24" s="545"/>
      <c r="OKZ24" s="545"/>
      <c r="OLA24" s="545"/>
      <c r="OLB24" s="545"/>
      <c r="OLC24" s="545"/>
      <c r="OLD24" s="545"/>
      <c r="OLE24" s="545"/>
      <c r="OLF24" s="545"/>
      <c r="OLG24" s="545"/>
      <c r="OLH24" s="545"/>
      <c r="OLI24" s="545"/>
      <c r="OLJ24" s="545"/>
      <c r="OLK24" s="545"/>
      <c r="OLL24" s="545"/>
      <c r="OLM24" s="545"/>
      <c r="OLN24" s="545"/>
      <c r="OLO24" s="545"/>
      <c r="OLP24" s="545"/>
      <c r="OLQ24" s="545"/>
      <c r="OLR24" s="545"/>
      <c r="OLS24" s="545"/>
      <c r="OLT24" s="545"/>
      <c r="OLU24" s="545"/>
      <c r="OLV24" s="545"/>
      <c r="OLW24" s="545"/>
      <c r="OLX24" s="545"/>
      <c r="OLY24" s="545"/>
      <c r="OLZ24" s="545"/>
      <c r="OMA24" s="545"/>
      <c r="OMB24" s="545"/>
      <c r="OMC24" s="545"/>
      <c r="OMD24" s="545"/>
      <c r="OME24" s="545"/>
      <c r="OMF24" s="545"/>
      <c r="OMG24" s="545"/>
      <c r="OMH24" s="545"/>
      <c r="OMI24" s="545"/>
      <c r="OMJ24" s="545"/>
      <c r="OMK24" s="545"/>
      <c r="OML24" s="545"/>
      <c r="OMM24" s="545"/>
      <c r="OMN24" s="545"/>
      <c r="OMO24" s="545"/>
      <c r="OMP24" s="545"/>
      <c r="OMQ24" s="545"/>
      <c r="OMR24" s="545"/>
      <c r="OMS24" s="545"/>
      <c r="OMT24" s="545"/>
      <c r="OMU24" s="545"/>
      <c r="OMV24" s="545"/>
      <c r="OMW24" s="545"/>
      <c r="OMX24" s="545"/>
      <c r="OMY24" s="545"/>
      <c r="OMZ24" s="545"/>
      <c r="ONA24" s="545"/>
      <c r="ONB24" s="545"/>
      <c r="ONC24" s="545"/>
      <c r="OND24" s="545"/>
      <c r="ONE24" s="545"/>
      <c r="ONF24" s="545"/>
      <c r="ONG24" s="545"/>
      <c r="ONH24" s="545"/>
      <c r="ONI24" s="545"/>
      <c r="ONJ24" s="545"/>
      <c r="ONK24" s="545"/>
      <c r="ONL24" s="545"/>
      <c r="ONM24" s="545"/>
      <c r="ONN24" s="545"/>
      <c r="ONO24" s="545"/>
      <c r="ONP24" s="545"/>
      <c r="ONQ24" s="545"/>
      <c r="ONR24" s="545"/>
      <c r="ONS24" s="545"/>
      <c r="ONT24" s="545"/>
      <c r="ONU24" s="545"/>
      <c r="ONV24" s="545"/>
      <c r="ONW24" s="545"/>
      <c r="ONX24" s="545"/>
      <c r="ONY24" s="545"/>
      <c r="ONZ24" s="545"/>
      <c r="OOA24" s="545"/>
      <c r="OOB24" s="545"/>
      <c r="OOC24" s="545"/>
      <c r="OOD24" s="545"/>
      <c r="OOE24" s="545"/>
      <c r="OOF24" s="545"/>
      <c r="OOG24" s="545"/>
      <c r="OOH24" s="545"/>
      <c r="OOI24" s="545"/>
      <c r="OOJ24" s="545"/>
      <c r="OOK24" s="545"/>
      <c r="OOL24" s="545"/>
      <c r="OOM24" s="545"/>
      <c r="OON24" s="545"/>
      <c r="OOO24" s="545"/>
      <c r="OOP24" s="545"/>
      <c r="OOQ24" s="545"/>
      <c r="OOR24" s="545"/>
      <c r="OOS24" s="545"/>
      <c r="OOT24" s="545"/>
      <c r="OOU24" s="545"/>
      <c r="OOV24" s="545"/>
      <c r="OOW24" s="545"/>
      <c r="OOX24" s="545"/>
      <c r="OOY24" s="545"/>
      <c r="OOZ24" s="545"/>
      <c r="OPA24" s="545"/>
      <c r="OPB24" s="545"/>
      <c r="OPC24" s="545"/>
      <c r="OPD24" s="545"/>
      <c r="OPE24" s="545"/>
      <c r="OPF24" s="545"/>
      <c r="OPG24" s="545"/>
      <c r="OPH24" s="545"/>
      <c r="OPI24" s="545"/>
      <c r="OPJ24" s="545"/>
      <c r="OPK24" s="545"/>
      <c r="OPL24" s="545"/>
      <c r="OPM24" s="545"/>
      <c r="OPN24" s="545"/>
      <c r="OPO24" s="545"/>
      <c r="OPP24" s="545"/>
      <c r="OPQ24" s="545"/>
      <c r="OPR24" s="545"/>
      <c r="OPS24" s="545"/>
      <c r="OPT24" s="545"/>
      <c r="OPU24" s="545"/>
      <c r="OPV24" s="545"/>
      <c r="OPW24" s="545"/>
      <c r="OPX24" s="545"/>
      <c r="OPY24" s="545"/>
      <c r="OPZ24" s="545"/>
      <c r="OQA24" s="545"/>
      <c r="OQB24" s="545"/>
      <c r="OQC24" s="545"/>
      <c r="OQD24" s="545"/>
      <c r="OQE24" s="545"/>
      <c r="OQF24" s="545"/>
      <c r="OQG24" s="545"/>
      <c r="OQH24" s="545"/>
      <c r="OQI24" s="545"/>
      <c r="OQJ24" s="545"/>
      <c r="OQK24" s="545"/>
      <c r="OQL24" s="545"/>
      <c r="OQM24" s="545"/>
      <c r="OQN24" s="545"/>
      <c r="OQO24" s="545"/>
      <c r="OQP24" s="545"/>
      <c r="OQQ24" s="545"/>
      <c r="OQR24" s="545"/>
      <c r="OQS24" s="545"/>
      <c r="OQT24" s="545"/>
      <c r="OQU24" s="545"/>
      <c r="OQV24" s="545"/>
      <c r="OQW24" s="545"/>
      <c r="OQX24" s="545"/>
      <c r="OQY24" s="545"/>
      <c r="OQZ24" s="545"/>
      <c r="ORA24" s="545"/>
      <c r="ORB24" s="545"/>
      <c r="ORC24" s="545"/>
      <c r="ORD24" s="545"/>
      <c r="ORE24" s="545"/>
      <c r="ORF24" s="545"/>
      <c r="ORG24" s="545"/>
      <c r="ORH24" s="545"/>
      <c r="ORI24" s="545"/>
      <c r="ORJ24" s="545"/>
      <c r="ORK24" s="545"/>
      <c r="ORL24" s="545"/>
      <c r="ORM24" s="545"/>
      <c r="ORN24" s="545"/>
      <c r="ORO24" s="545"/>
      <c r="ORP24" s="545"/>
      <c r="ORQ24" s="545"/>
      <c r="ORR24" s="545"/>
      <c r="ORS24" s="545"/>
      <c r="ORT24" s="545"/>
      <c r="ORU24" s="545"/>
      <c r="ORV24" s="545"/>
      <c r="ORW24" s="545"/>
      <c r="ORX24" s="545"/>
      <c r="ORY24" s="545"/>
      <c r="ORZ24" s="545"/>
      <c r="OSA24" s="545"/>
      <c r="OSB24" s="545"/>
      <c r="OSC24" s="545"/>
      <c r="OSD24" s="545"/>
      <c r="OSE24" s="545"/>
      <c r="OSF24" s="545"/>
      <c r="OSG24" s="545"/>
      <c r="OSH24" s="545"/>
      <c r="OSI24" s="545"/>
      <c r="OSJ24" s="545"/>
      <c r="OSK24" s="545"/>
      <c r="OSL24" s="545"/>
      <c r="OSM24" s="545"/>
      <c r="OSN24" s="545"/>
      <c r="OSO24" s="545"/>
      <c r="OSP24" s="545"/>
      <c r="OSQ24" s="545"/>
      <c r="OSR24" s="545"/>
      <c r="OSS24" s="545"/>
      <c r="OST24" s="545"/>
      <c r="OSU24" s="545"/>
      <c r="OSV24" s="545"/>
      <c r="OSW24" s="545"/>
      <c r="OSX24" s="545"/>
      <c r="OSY24" s="545"/>
      <c r="OSZ24" s="545"/>
      <c r="OTA24" s="545"/>
      <c r="OTB24" s="545"/>
      <c r="OTC24" s="545"/>
      <c r="OTD24" s="545"/>
      <c r="OTE24" s="545"/>
      <c r="OTF24" s="545"/>
      <c r="OTG24" s="545"/>
      <c r="OTH24" s="545"/>
      <c r="OTI24" s="545"/>
      <c r="OTJ24" s="545"/>
      <c r="OTK24" s="545"/>
      <c r="OTL24" s="545"/>
      <c r="OTM24" s="545"/>
      <c r="OTN24" s="545"/>
      <c r="OTO24" s="545"/>
      <c r="OTP24" s="545"/>
      <c r="OTQ24" s="545"/>
      <c r="OTR24" s="545"/>
      <c r="OTS24" s="545"/>
      <c r="OTT24" s="545"/>
      <c r="OTU24" s="545"/>
      <c r="OTV24" s="545"/>
      <c r="OTW24" s="545"/>
      <c r="OTX24" s="545"/>
      <c r="OTY24" s="545"/>
      <c r="OTZ24" s="545"/>
      <c r="OUA24" s="545"/>
      <c r="OUB24" s="545"/>
      <c r="OUC24" s="545"/>
      <c r="OUD24" s="545"/>
      <c r="OUE24" s="545"/>
      <c r="OUF24" s="545"/>
      <c r="OUG24" s="545"/>
      <c r="OUH24" s="545"/>
      <c r="OUI24" s="545"/>
      <c r="OUJ24" s="545"/>
      <c r="OUK24" s="545"/>
      <c r="OUL24" s="545"/>
      <c r="OUM24" s="545"/>
      <c r="OUN24" s="545"/>
      <c r="OUO24" s="545"/>
      <c r="OUP24" s="545"/>
      <c r="OUQ24" s="545"/>
      <c r="OUR24" s="545"/>
      <c r="OUS24" s="545"/>
      <c r="OUT24" s="545"/>
      <c r="OUU24" s="545"/>
      <c r="OUV24" s="545"/>
      <c r="OUW24" s="545"/>
      <c r="OUX24" s="545"/>
      <c r="OUY24" s="545"/>
      <c r="OUZ24" s="545"/>
      <c r="OVA24" s="545"/>
      <c r="OVB24" s="545"/>
      <c r="OVC24" s="545"/>
      <c r="OVD24" s="545"/>
      <c r="OVE24" s="545"/>
      <c r="OVF24" s="545"/>
      <c r="OVG24" s="545"/>
      <c r="OVH24" s="545"/>
      <c r="OVI24" s="545"/>
      <c r="OVJ24" s="545"/>
      <c r="OVK24" s="545"/>
      <c r="OVL24" s="545"/>
      <c r="OVM24" s="545"/>
      <c r="OVN24" s="545"/>
      <c r="OVO24" s="545"/>
      <c r="OVP24" s="545"/>
      <c r="OVQ24" s="545"/>
      <c r="OVR24" s="545"/>
      <c r="OVS24" s="545"/>
      <c r="OVT24" s="545"/>
      <c r="OVU24" s="545"/>
      <c r="OVV24" s="545"/>
      <c r="OVW24" s="545"/>
      <c r="OVX24" s="545"/>
      <c r="OVY24" s="545"/>
      <c r="OVZ24" s="545"/>
      <c r="OWA24" s="545"/>
      <c r="OWB24" s="545"/>
      <c r="OWC24" s="545"/>
      <c r="OWD24" s="545"/>
      <c r="OWE24" s="545"/>
      <c r="OWF24" s="545"/>
      <c r="OWG24" s="545"/>
      <c r="OWH24" s="545"/>
      <c r="OWI24" s="545"/>
      <c r="OWJ24" s="545"/>
      <c r="OWK24" s="545"/>
      <c r="OWL24" s="545"/>
      <c r="OWM24" s="545"/>
      <c r="OWN24" s="545"/>
      <c r="OWO24" s="545"/>
      <c r="OWP24" s="545"/>
      <c r="OWQ24" s="545"/>
      <c r="OWR24" s="545"/>
      <c r="OWS24" s="545"/>
      <c r="OWT24" s="545"/>
      <c r="OWU24" s="545"/>
      <c r="OWV24" s="545"/>
      <c r="OWW24" s="545"/>
      <c r="OWX24" s="545"/>
      <c r="OWY24" s="545"/>
      <c r="OWZ24" s="545"/>
      <c r="OXA24" s="545"/>
      <c r="OXB24" s="545"/>
      <c r="OXC24" s="545"/>
      <c r="OXD24" s="545"/>
      <c r="OXE24" s="545"/>
      <c r="OXF24" s="545"/>
      <c r="OXG24" s="545"/>
      <c r="OXH24" s="545"/>
      <c r="OXI24" s="545"/>
      <c r="OXJ24" s="545"/>
      <c r="OXK24" s="545"/>
      <c r="OXL24" s="545"/>
      <c r="OXM24" s="545"/>
      <c r="OXN24" s="545"/>
      <c r="OXO24" s="545"/>
      <c r="OXP24" s="545"/>
      <c r="OXQ24" s="545"/>
      <c r="OXR24" s="545"/>
      <c r="OXS24" s="545"/>
      <c r="OXT24" s="545"/>
      <c r="OXU24" s="545"/>
      <c r="OXV24" s="545"/>
      <c r="OXW24" s="545"/>
      <c r="OXX24" s="545"/>
      <c r="OXY24" s="545"/>
      <c r="OXZ24" s="545"/>
      <c r="OYA24" s="545"/>
      <c r="OYB24" s="545"/>
      <c r="OYC24" s="545"/>
      <c r="OYD24" s="545"/>
      <c r="OYE24" s="545"/>
      <c r="OYF24" s="545"/>
      <c r="OYG24" s="545"/>
      <c r="OYH24" s="545"/>
      <c r="OYI24" s="545"/>
      <c r="OYJ24" s="545"/>
      <c r="OYK24" s="545"/>
      <c r="OYL24" s="545"/>
      <c r="OYM24" s="545"/>
      <c r="OYN24" s="545"/>
      <c r="OYO24" s="545"/>
      <c r="OYP24" s="545"/>
      <c r="OYQ24" s="545"/>
      <c r="OYR24" s="545"/>
      <c r="OYS24" s="545"/>
      <c r="OYT24" s="545"/>
      <c r="OYU24" s="545"/>
      <c r="OYV24" s="545"/>
      <c r="OYW24" s="545"/>
      <c r="OYX24" s="545"/>
      <c r="OYY24" s="545"/>
      <c r="OYZ24" s="545"/>
      <c r="OZA24" s="545"/>
      <c r="OZB24" s="545"/>
      <c r="OZC24" s="545"/>
      <c r="OZD24" s="545"/>
      <c r="OZE24" s="545"/>
      <c r="OZF24" s="545"/>
      <c r="OZG24" s="545"/>
      <c r="OZH24" s="545"/>
      <c r="OZI24" s="545"/>
      <c r="OZJ24" s="545"/>
      <c r="OZK24" s="545"/>
      <c r="OZL24" s="545"/>
      <c r="OZM24" s="545"/>
      <c r="OZN24" s="545"/>
      <c r="OZO24" s="545"/>
      <c r="OZP24" s="545"/>
      <c r="OZQ24" s="545"/>
      <c r="OZR24" s="545"/>
      <c r="OZS24" s="545"/>
      <c r="OZT24" s="545"/>
      <c r="OZU24" s="545"/>
      <c r="OZV24" s="545"/>
      <c r="OZW24" s="545"/>
      <c r="OZX24" s="545"/>
      <c r="OZY24" s="545"/>
      <c r="OZZ24" s="545"/>
      <c r="PAA24" s="545"/>
      <c r="PAB24" s="545"/>
      <c r="PAC24" s="545"/>
      <c r="PAD24" s="545"/>
      <c r="PAE24" s="545"/>
      <c r="PAF24" s="545"/>
      <c r="PAG24" s="545"/>
      <c r="PAH24" s="545"/>
      <c r="PAI24" s="545"/>
      <c r="PAJ24" s="545"/>
      <c r="PAK24" s="545"/>
      <c r="PAL24" s="545"/>
      <c r="PAM24" s="545"/>
      <c r="PAN24" s="545"/>
      <c r="PAO24" s="545"/>
      <c r="PAP24" s="545"/>
      <c r="PAQ24" s="545"/>
      <c r="PAR24" s="545"/>
      <c r="PAS24" s="545"/>
      <c r="PAT24" s="545"/>
      <c r="PAU24" s="545"/>
      <c r="PAV24" s="545"/>
      <c r="PAW24" s="545"/>
      <c r="PAX24" s="545"/>
      <c r="PAY24" s="545"/>
      <c r="PAZ24" s="545"/>
      <c r="PBA24" s="545"/>
      <c r="PBB24" s="545"/>
      <c r="PBC24" s="545"/>
      <c r="PBD24" s="545"/>
      <c r="PBE24" s="545"/>
      <c r="PBF24" s="545"/>
      <c r="PBG24" s="545"/>
      <c r="PBH24" s="545"/>
      <c r="PBI24" s="545"/>
      <c r="PBJ24" s="545"/>
      <c r="PBK24" s="545"/>
      <c r="PBL24" s="545"/>
      <c r="PBM24" s="545"/>
      <c r="PBN24" s="545"/>
      <c r="PBO24" s="545"/>
      <c r="PBP24" s="545"/>
      <c r="PBQ24" s="545"/>
      <c r="PBR24" s="545"/>
      <c r="PBS24" s="545"/>
      <c r="PBT24" s="545"/>
      <c r="PBU24" s="545"/>
      <c r="PBV24" s="545"/>
      <c r="PBW24" s="545"/>
      <c r="PBX24" s="545"/>
      <c r="PBY24" s="545"/>
      <c r="PBZ24" s="545"/>
      <c r="PCA24" s="545"/>
      <c r="PCB24" s="545"/>
      <c r="PCC24" s="545"/>
      <c r="PCD24" s="545"/>
      <c r="PCE24" s="545"/>
      <c r="PCF24" s="545"/>
      <c r="PCG24" s="545"/>
      <c r="PCH24" s="545"/>
      <c r="PCI24" s="545"/>
      <c r="PCJ24" s="545"/>
      <c r="PCK24" s="545"/>
      <c r="PCL24" s="545"/>
      <c r="PCM24" s="545"/>
      <c r="PCN24" s="545"/>
      <c r="PCO24" s="545"/>
      <c r="PCP24" s="545"/>
      <c r="PCQ24" s="545"/>
      <c r="PCR24" s="545"/>
      <c r="PCS24" s="545"/>
      <c r="PCT24" s="545"/>
      <c r="PCU24" s="545"/>
      <c r="PCV24" s="545"/>
      <c r="PCW24" s="545"/>
      <c r="PCX24" s="545"/>
      <c r="PCY24" s="545"/>
      <c r="PCZ24" s="545"/>
      <c r="PDA24" s="545"/>
      <c r="PDB24" s="545"/>
      <c r="PDC24" s="545"/>
      <c r="PDD24" s="545"/>
      <c r="PDE24" s="545"/>
      <c r="PDF24" s="545"/>
      <c r="PDG24" s="545"/>
      <c r="PDH24" s="545"/>
      <c r="PDI24" s="545"/>
      <c r="PDJ24" s="545"/>
      <c r="PDK24" s="545"/>
      <c r="PDL24" s="545"/>
      <c r="PDM24" s="545"/>
      <c r="PDN24" s="545"/>
      <c r="PDO24" s="545"/>
      <c r="PDP24" s="545"/>
      <c r="PDQ24" s="545"/>
      <c r="PDR24" s="545"/>
      <c r="PDS24" s="545"/>
      <c r="PDT24" s="545"/>
      <c r="PDU24" s="545"/>
      <c r="PDV24" s="545"/>
      <c r="PDW24" s="545"/>
      <c r="PDX24" s="545"/>
      <c r="PDY24" s="545"/>
      <c r="PDZ24" s="545"/>
      <c r="PEA24" s="545"/>
      <c r="PEB24" s="545"/>
      <c r="PEC24" s="545"/>
      <c r="PED24" s="545"/>
      <c r="PEE24" s="545"/>
      <c r="PEF24" s="545"/>
      <c r="PEG24" s="545"/>
      <c r="PEH24" s="545"/>
      <c r="PEI24" s="545"/>
      <c r="PEJ24" s="545"/>
      <c r="PEK24" s="545"/>
      <c r="PEL24" s="545"/>
      <c r="PEM24" s="545"/>
      <c r="PEN24" s="545"/>
      <c r="PEO24" s="545"/>
      <c r="PEP24" s="545"/>
      <c r="PEQ24" s="545"/>
      <c r="PER24" s="545"/>
      <c r="PES24" s="545"/>
      <c r="PET24" s="545"/>
      <c r="PEU24" s="545"/>
      <c r="PEV24" s="545"/>
      <c r="PEW24" s="545"/>
      <c r="PEX24" s="545"/>
      <c r="PEY24" s="545"/>
      <c r="PEZ24" s="545"/>
      <c r="PFA24" s="545"/>
      <c r="PFB24" s="545"/>
      <c r="PFC24" s="545"/>
      <c r="PFD24" s="545"/>
      <c r="PFE24" s="545"/>
      <c r="PFF24" s="545"/>
      <c r="PFG24" s="545"/>
      <c r="PFH24" s="545"/>
      <c r="PFI24" s="545"/>
      <c r="PFJ24" s="545"/>
      <c r="PFK24" s="545"/>
      <c r="PFL24" s="545"/>
      <c r="PFM24" s="545"/>
      <c r="PFN24" s="545"/>
      <c r="PFO24" s="545"/>
      <c r="PFP24" s="545"/>
      <c r="PFQ24" s="545"/>
      <c r="PFR24" s="545"/>
      <c r="PFS24" s="545"/>
      <c r="PFT24" s="545"/>
      <c r="PFU24" s="545"/>
      <c r="PFV24" s="545"/>
      <c r="PFW24" s="545"/>
      <c r="PFX24" s="545"/>
      <c r="PFY24" s="545"/>
      <c r="PFZ24" s="545"/>
      <c r="PGA24" s="545"/>
      <c r="PGB24" s="545"/>
      <c r="PGC24" s="545"/>
      <c r="PGD24" s="545"/>
      <c r="PGE24" s="545"/>
      <c r="PGF24" s="545"/>
      <c r="PGG24" s="545"/>
      <c r="PGH24" s="545"/>
      <c r="PGI24" s="545"/>
      <c r="PGJ24" s="545"/>
      <c r="PGK24" s="545"/>
      <c r="PGL24" s="545"/>
      <c r="PGM24" s="545"/>
      <c r="PGN24" s="545"/>
      <c r="PGO24" s="545"/>
      <c r="PGP24" s="545"/>
      <c r="PGQ24" s="545"/>
      <c r="PGR24" s="545"/>
      <c r="PGS24" s="545"/>
      <c r="PGT24" s="545"/>
      <c r="PGU24" s="545"/>
      <c r="PGV24" s="545"/>
      <c r="PGW24" s="545"/>
      <c r="PGX24" s="545"/>
      <c r="PGY24" s="545"/>
      <c r="PGZ24" s="545"/>
      <c r="PHA24" s="545"/>
      <c r="PHB24" s="545"/>
      <c r="PHC24" s="545"/>
      <c r="PHD24" s="545"/>
      <c r="PHE24" s="545"/>
      <c r="PHF24" s="545"/>
      <c r="PHG24" s="545"/>
      <c r="PHH24" s="545"/>
      <c r="PHI24" s="545"/>
      <c r="PHJ24" s="545"/>
      <c r="PHK24" s="545"/>
      <c r="PHL24" s="545"/>
      <c r="PHM24" s="545"/>
      <c r="PHN24" s="545"/>
      <c r="PHO24" s="545"/>
      <c r="PHP24" s="545"/>
      <c r="PHQ24" s="545"/>
      <c r="PHR24" s="545"/>
      <c r="PHS24" s="545"/>
      <c r="PHT24" s="545"/>
      <c r="PHU24" s="545"/>
      <c r="PHV24" s="545"/>
      <c r="PHW24" s="545"/>
      <c r="PHX24" s="545"/>
      <c r="PHY24" s="545"/>
      <c r="PHZ24" s="545"/>
      <c r="PIA24" s="545"/>
      <c r="PIB24" s="545"/>
      <c r="PIC24" s="545"/>
      <c r="PID24" s="545"/>
      <c r="PIE24" s="545"/>
      <c r="PIF24" s="545"/>
      <c r="PIG24" s="545"/>
      <c r="PIH24" s="545"/>
      <c r="PII24" s="545"/>
      <c r="PIJ24" s="545"/>
      <c r="PIK24" s="545"/>
      <c r="PIL24" s="545"/>
      <c r="PIM24" s="545"/>
      <c r="PIN24" s="545"/>
      <c r="PIO24" s="545"/>
      <c r="PIP24" s="545"/>
      <c r="PIQ24" s="545"/>
      <c r="PIR24" s="545"/>
      <c r="PIS24" s="545"/>
      <c r="PIT24" s="545"/>
      <c r="PIU24" s="545"/>
      <c r="PIV24" s="545"/>
      <c r="PIW24" s="545"/>
      <c r="PIX24" s="545"/>
      <c r="PIY24" s="545"/>
      <c r="PIZ24" s="545"/>
      <c r="PJA24" s="545"/>
      <c r="PJB24" s="545"/>
      <c r="PJC24" s="545"/>
      <c r="PJD24" s="545"/>
      <c r="PJE24" s="545"/>
      <c r="PJF24" s="545"/>
      <c r="PJG24" s="545"/>
      <c r="PJH24" s="545"/>
      <c r="PJI24" s="545"/>
      <c r="PJJ24" s="545"/>
      <c r="PJK24" s="545"/>
      <c r="PJL24" s="545"/>
      <c r="PJM24" s="545"/>
      <c r="PJN24" s="545"/>
      <c r="PJO24" s="545"/>
      <c r="PJP24" s="545"/>
      <c r="PJQ24" s="545"/>
      <c r="PJR24" s="545"/>
      <c r="PJS24" s="545"/>
      <c r="PJT24" s="545"/>
      <c r="PJU24" s="545"/>
      <c r="PJV24" s="545"/>
      <c r="PJW24" s="545"/>
      <c r="PJX24" s="545"/>
      <c r="PJY24" s="545"/>
      <c r="PJZ24" s="545"/>
      <c r="PKA24" s="545"/>
      <c r="PKB24" s="545"/>
      <c r="PKC24" s="545"/>
      <c r="PKD24" s="545"/>
      <c r="PKE24" s="545"/>
      <c r="PKF24" s="545"/>
      <c r="PKG24" s="545"/>
      <c r="PKH24" s="545"/>
      <c r="PKI24" s="545"/>
      <c r="PKJ24" s="545"/>
      <c r="PKK24" s="545"/>
      <c r="PKL24" s="545"/>
      <c r="PKM24" s="545"/>
      <c r="PKN24" s="545"/>
      <c r="PKO24" s="545"/>
      <c r="PKP24" s="545"/>
      <c r="PKQ24" s="545"/>
      <c r="PKR24" s="545"/>
      <c r="PKS24" s="545"/>
      <c r="PKT24" s="545"/>
      <c r="PKU24" s="545"/>
      <c r="PKV24" s="545"/>
      <c r="PKW24" s="545"/>
      <c r="PKX24" s="545"/>
      <c r="PKY24" s="545"/>
      <c r="PKZ24" s="545"/>
      <c r="PLA24" s="545"/>
      <c r="PLB24" s="545"/>
      <c r="PLC24" s="545"/>
      <c r="PLD24" s="545"/>
      <c r="PLE24" s="545"/>
      <c r="PLF24" s="545"/>
      <c r="PLG24" s="545"/>
      <c r="PLH24" s="545"/>
      <c r="PLI24" s="545"/>
      <c r="PLJ24" s="545"/>
      <c r="PLK24" s="545"/>
      <c r="PLL24" s="545"/>
      <c r="PLM24" s="545"/>
      <c r="PLN24" s="545"/>
      <c r="PLO24" s="545"/>
      <c r="PLP24" s="545"/>
      <c r="PLQ24" s="545"/>
      <c r="PLR24" s="545"/>
      <c r="PLS24" s="545"/>
      <c r="PLT24" s="545"/>
      <c r="PLU24" s="545"/>
      <c r="PLV24" s="545"/>
      <c r="PLW24" s="545"/>
      <c r="PLX24" s="545"/>
      <c r="PLY24" s="545"/>
      <c r="PLZ24" s="545"/>
      <c r="PMA24" s="545"/>
      <c r="PMB24" s="545"/>
      <c r="PMC24" s="545"/>
      <c r="PMD24" s="545"/>
      <c r="PME24" s="545"/>
      <c r="PMF24" s="545"/>
      <c r="PMG24" s="545"/>
      <c r="PMH24" s="545"/>
      <c r="PMI24" s="545"/>
      <c r="PMJ24" s="545"/>
      <c r="PMK24" s="545"/>
      <c r="PML24" s="545"/>
      <c r="PMM24" s="545"/>
      <c r="PMN24" s="545"/>
      <c r="PMO24" s="545"/>
      <c r="PMP24" s="545"/>
      <c r="PMQ24" s="545"/>
      <c r="PMR24" s="545"/>
      <c r="PMS24" s="545"/>
      <c r="PMT24" s="545"/>
      <c r="PMU24" s="545"/>
      <c r="PMV24" s="545"/>
      <c r="PMW24" s="545"/>
      <c r="PMX24" s="545"/>
      <c r="PMY24" s="545"/>
      <c r="PMZ24" s="545"/>
      <c r="PNA24" s="545"/>
      <c r="PNB24" s="545"/>
      <c r="PNC24" s="545"/>
      <c r="PND24" s="545"/>
      <c r="PNE24" s="545"/>
      <c r="PNF24" s="545"/>
      <c r="PNG24" s="545"/>
      <c r="PNH24" s="545"/>
      <c r="PNI24" s="545"/>
      <c r="PNJ24" s="545"/>
      <c r="PNK24" s="545"/>
      <c r="PNL24" s="545"/>
      <c r="PNM24" s="545"/>
      <c r="PNN24" s="545"/>
      <c r="PNO24" s="545"/>
      <c r="PNP24" s="545"/>
      <c r="PNQ24" s="545"/>
      <c r="PNR24" s="545"/>
      <c r="PNS24" s="545"/>
      <c r="PNT24" s="545"/>
      <c r="PNU24" s="545"/>
      <c r="PNV24" s="545"/>
      <c r="PNW24" s="545"/>
      <c r="PNX24" s="545"/>
      <c r="PNY24" s="545"/>
      <c r="PNZ24" s="545"/>
      <c r="POA24" s="545"/>
      <c r="POB24" s="545"/>
      <c r="POC24" s="545"/>
      <c r="POD24" s="545"/>
      <c r="POE24" s="545"/>
      <c r="POF24" s="545"/>
      <c r="POG24" s="545"/>
      <c r="POH24" s="545"/>
      <c r="POI24" s="545"/>
      <c r="POJ24" s="545"/>
      <c r="POK24" s="545"/>
      <c r="POL24" s="545"/>
      <c r="POM24" s="545"/>
      <c r="PON24" s="545"/>
      <c r="POO24" s="545"/>
      <c r="POP24" s="545"/>
      <c r="POQ24" s="545"/>
      <c r="POR24" s="545"/>
      <c r="POS24" s="545"/>
      <c r="POT24" s="545"/>
      <c r="POU24" s="545"/>
      <c r="POV24" s="545"/>
      <c r="POW24" s="545"/>
      <c r="POX24" s="545"/>
      <c r="POY24" s="545"/>
      <c r="POZ24" s="545"/>
      <c r="PPA24" s="545"/>
      <c r="PPB24" s="545"/>
      <c r="PPC24" s="545"/>
      <c r="PPD24" s="545"/>
      <c r="PPE24" s="545"/>
      <c r="PPF24" s="545"/>
      <c r="PPG24" s="545"/>
      <c r="PPH24" s="545"/>
      <c r="PPI24" s="545"/>
      <c r="PPJ24" s="545"/>
      <c r="PPK24" s="545"/>
      <c r="PPL24" s="545"/>
      <c r="PPM24" s="545"/>
      <c r="PPN24" s="545"/>
      <c r="PPO24" s="545"/>
      <c r="PPP24" s="545"/>
      <c r="PPQ24" s="545"/>
      <c r="PPR24" s="545"/>
      <c r="PPS24" s="545"/>
      <c r="PPT24" s="545"/>
      <c r="PPU24" s="545"/>
      <c r="PPV24" s="545"/>
      <c r="PPW24" s="545"/>
      <c r="PPX24" s="545"/>
      <c r="PPY24" s="545"/>
      <c r="PPZ24" s="545"/>
      <c r="PQA24" s="545"/>
      <c r="PQB24" s="545"/>
      <c r="PQC24" s="545"/>
      <c r="PQD24" s="545"/>
      <c r="PQE24" s="545"/>
      <c r="PQF24" s="545"/>
      <c r="PQG24" s="545"/>
      <c r="PQH24" s="545"/>
      <c r="PQI24" s="545"/>
      <c r="PQJ24" s="545"/>
      <c r="PQK24" s="545"/>
      <c r="PQL24" s="545"/>
      <c r="PQM24" s="545"/>
      <c r="PQN24" s="545"/>
      <c r="PQO24" s="545"/>
      <c r="PQP24" s="545"/>
      <c r="PQQ24" s="545"/>
      <c r="PQR24" s="545"/>
      <c r="PQS24" s="545"/>
      <c r="PQT24" s="545"/>
      <c r="PQU24" s="545"/>
      <c r="PQV24" s="545"/>
      <c r="PQW24" s="545"/>
      <c r="PQX24" s="545"/>
      <c r="PQY24" s="545"/>
      <c r="PQZ24" s="545"/>
      <c r="PRA24" s="545"/>
      <c r="PRB24" s="545"/>
      <c r="PRC24" s="545"/>
      <c r="PRD24" s="545"/>
      <c r="PRE24" s="545"/>
      <c r="PRF24" s="545"/>
      <c r="PRG24" s="545"/>
      <c r="PRH24" s="545"/>
      <c r="PRI24" s="545"/>
      <c r="PRJ24" s="545"/>
      <c r="PRK24" s="545"/>
      <c r="PRL24" s="545"/>
      <c r="PRM24" s="545"/>
      <c r="PRN24" s="545"/>
      <c r="PRO24" s="545"/>
      <c r="PRP24" s="545"/>
      <c r="PRQ24" s="545"/>
      <c r="PRR24" s="545"/>
      <c r="PRS24" s="545"/>
      <c r="PRT24" s="545"/>
      <c r="PRU24" s="545"/>
      <c r="PRV24" s="545"/>
      <c r="PRW24" s="545"/>
      <c r="PRX24" s="545"/>
      <c r="PRY24" s="545"/>
      <c r="PRZ24" s="545"/>
      <c r="PSA24" s="545"/>
      <c r="PSB24" s="545"/>
      <c r="PSC24" s="545"/>
      <c r="PSD24" s="545"/>
      <c r="PSE24" s="545"/>
      <c r="PSF24" s="545"/>
      <c r="PSG24" s="545"/>
      <c r="PSH24" s="545"/>
      <c r="PSI24" s="545"/>
      <c r="PSJ24" s="545"/>
      <c r="PSK24" s="545"/>
      <c r="PSL24" s="545"/>
      <c r="PSM24" s="545"/>
      <c r="PSN24" s="545"/>
      <c r="PSO24" s="545"/>
      <c r="PSP24" s="545"/>
      <c r="PSQ24" s="545"/>
      <c r="PSR24" s="545"/>
      <c r="PSS24" s="545"/>
      <c r="PST24" s="545"/>
      <c r="PSU24" s="545"/>
      <c r="PSV24" s="545"/>
      <c r="PSW24" s="545"/>
      <c r="PSX24" s="545"/>
      <c r="PSY24" s="545"/>
      <c r="PSZ24" s="545"/>
      <c r="PTA24" s="545"/>
      <c r="PTB24" s="545"/>
      <c r="PTC24" s="545"/>
      <c r="PTD24" s="545"/>
      <c r="PTE24" s="545"/>
      <c r="PTF24" s="545"/>
      <c r="PTG24" s="545"/>
      <c r="PTH24" s="545"/>
      <c r="PTI24" s="545"/>
      <c r="PTJ24" s="545"/>
      <c r="PTK24" s="545"/>
      <c r="PTL24" s="545"/>
      <c r="PTM24" s="545"/>
      <c r="PTN24" s="545"/>
      <c r="PTO24" s="545"/>
      <c r="PTP24" s="545"/>
      <c r="PTQ24" s="545"/>
      <c r="PTR24" s="545"/>
      <c r="PTS24" s="545"/>
      <c r="PTT24" s="545"/>
      <c r="PTU24" s="545"/>
      <c r="PTV24" s="545"/>
      <c r="PTW24" s="545"/>
      <c r="PTX24" s="545"/>
      <c r="PTY24" s="545"/>
      <c r="PTZ24" s="545"/>
      <c r="PUA24" s="545"/>
      <c r="PUB24" s="545"/>
      <c r="PUC24" s="545"/>
      <c r="PUD24" s="545"/>
      <c r="PUE24" s="545"/>
      <c r="PUF24" s="545"/>
      <c r="PUG24" s="545"/>
      <c r="PUH24" s="545"/>
      <c r="PUI24" s="545"/>
      <c r="PUJ24" s="545"/>
      <c r="PUK24" s="545"/>
      <c r="PUL24" s="545"/>
      <c r="PUM24" s="545"/>
      <c r="PUN24" s="545"/>
      <c r="PUO24" s="545"/>
      <c r="PUP24" s="545"/>
      <c r="PUQ24" s="545"/>
      <c r="PUR24" s="545"/>
      <c r="PUS24" s="545"/>
      <c r="PUT24" s="545"/>
      <c r="PUU24" s="545"/>
      <c r="PUV24" s="545"/>
      <c r="PUW24" s="545"/>
      <c r="PUX24" s="545"/>
      <c r="PUY24" s="545"/>
      <c r="PUZ24" s="545"/>
      <c r="PVA24" s="545"/>
      <c r="PVB24" s="545"/>
      <c r="PVC24" s="545"/>
      <c r="PVD24" s="545"/>
      <c r="PVE24" s="545"/>
      <c r="PVF24" s="545"/>
      <c r="PVG24" s="545"/>
      <c r="PVH24" s="545"/>
      <c r="PVI24" s="545"/>
      <c r="PVJ24" s="545"/>
      <c r="PVK24" s="545"/>
      <c r="PVL24" s="545"/>
      <c r="PVM24" s="545"/>
      <c r="PVN24" s="545"/>
      <c r="PVO24" s="545"/>
      <c r="PVP24" s="545"/>
      <c r="PVQ24" s="545"/>
      <c r="PVR24" s="545"/>
      <c r="PVS24" s="545"/>
      <c r="PVT24" s="545"/>
      <c r="PVU24" s="545"/>
      <c r="PVV24" s="545"/>
      <c r="PVW24" s="545"/>
      <c r="PVX24" s="545"/>
      <c r="PVY24" s="545"/>
      <c r="PVZ24" s="545"/>
      <c r="PWA24" s="545"/>
      <c r="PWB24" s="545"/>
      <c r="PWC24" s="545"/>
      <c r="PWD24" s="545"/>
      <c r="PWE24" s="545"/>
      <c r="PWF24" s="545"/>
      <c r="PWG24" s="545"/>
      <c r="PWH24" s="545"/>
      <c r="PWI24" s="545"/>
      <c r="PWJ24" s="545"/>
      <c r="PWK24" s="545"/>
      <c r="PWL24" s="545"/>
      <c r="PWM24" s="545"/>
      <c r="PWN24" s="545"/>
      <c r="PWO24" s="545"/>
      <c r="PWP24" s="545"/>
      <c r="PWQ24" s="545"/>
      <c r="PWR24" s="545"/>
      <c r="PWS24" s="545"/>
      <c r="PWT24" s="545"/>
      <c r="PWU24" s="545"/>
      <c r="PWV24" s="545"/>
      <c r="PWW24" s="545"/>
      <c r="PWX24" s="545"/>
      <c r="PWY24" s="545"/>
      <c r="PWZ24" s="545"/>
      <c r="PXA24" s="545"/>
      <c r="PXB24" s="545"/>
      <c r="PXC24" s="545"/>
      <c r="PXD24" s="545"/>
      <c r="PXE24" s="545"/>
      <c r="PXF24" s="545"/>
      <c r="PXG24" s="545"/>
      <c r="PXH24" s="545"/>
      <c r="PXI24" s="545"/>
      <c r="PXJ24" s="545"/>
      <c r="PXK24" s="545"/>
      <c r="PXL24" s="545"/>
      <c r="PXM24" s="545"/>
      <c r="PXN24" s="545"/>
      <c r="PXO24" s="545"/>
      <c r="PXP24" s="545"/>
      <c r="PXQ24" s="545"/>
      <c r="PXR24" s="545"/>
      <c r="PXS24" s="545"/>
      <c r="PXT24" s="545"/>
      <c r="PXU24" s="545"/>
      <c r="PXV24" s="545"/>
      <c r="PXW24" s="545"/>
      <c r="PXX24" s="545"/>
      <c r="PXY24" s="545"/>
      <c r="PXZ24" s="545"/>
      <c r="PYA24" s="545"/>
      <c r="PYB24" s="545"/>
      <c r="PYC24" s="545"/>
      <c r="PYD24" s="545"/>
      <c r="PYE24" s="545"/>
      <c r="PYF24" s="545"/>
      <c r="PYG24" s="545"/>
      <c r="PYH24" s="545"/>
      <c r="PYI24" s="545"/>
      <c r="PYJ24" s="545"/>
      <c r="PYK24" s="545"/>
      <c r="PYL24" s="545"/>
      <c r="PYM24" s="545"/>
      <c r="PYN24" s="545"/>
      <c r="PYO24" s="545"/>
      <c r="PYP24" s="545"/>
      <c r="PYQ24" s="545"/>
      <c r="PYR24" s="545"/>
      <c r="PYS24" s="545"/>
      <c r="PYT24" s="545"/>
      <c r="PYU24" s="545"/>
      <c r="PYV24" s="545"/>
      <c r="PYW24" s="545"/>
      <c r="PYX24" s="545"/>
      <c r="PYY24" s="545"/>
      <c r="PYZ24" s="545"/>
      <c r="PZA24" s="545"/>
      <c r="PZB24" s="545"/>
      <c r="PZC24" s="545"/>
      <c r="PZD24" s="545"/>
      <c r="PZE24" s="545"/>
      <c r="PZF24" s="545"/>
      <c r="PZG24" s="545"/>
      <c r="PZH24" s="545"/>
      <c r="PZI24" s="545"/>
      <c r="PZJ24" s="545"/>
      <c r="PZK24" s="545"/>
      <c r="PZL24" s="545"/>
      <c r="PZM24" s="545"/>
      <c r="PZN24" s="545"/>
      <c r="PZO24" s="545"/>
      <c r="PZP24" s="545"/>
      <c r="PZQ24" s="545"/>
      <c r="PZR24" s="545"/>
      <c r="PZS24" s="545"/>
      <c r="PZT24" s="545"/>
      <c r="PZU24" s="545"/>
      <c r="PZV24" s="545"/>
      <c r="PZW24" s="545"/>
      <c r="PZX24" s="545"/>
      <c r="PZY24" s="545"/>
      <c r="PZZ24" s="545"/>
      <c r="QAA24" s="545"/>
      <c r="QAB24" s="545"/>
      <c r="QAC24" s="545"/>
      <c r="QAD24" s="545"/>
      <c r="QAE24" s="545"/>
      <c r="QAF24" s="545"/>
      <c r="QAG24" s="545"/>
      <c r="QAH24" s="545"/>
      <c r="QAI24" s="545"/>
      <c r="QAJ24" s="545"/>
      <c r="QAK24" s="545"/>
      <c r="QAL24" s="545"/>
      <c r="QAM24" s="545"/>
      <c r="QAN24" s="545"/>
      <c r="QAO24" s="545"/>
      <c r="QAP24" s="545"/>
      <c r="QAQ24" s="545"/>
      <c r="QAR24" s="545"/>
      <c r="QAS24" s="545"/>
      <c r="QAT24" s="545"/>
      <c r="QAU24" s="545"/>
      <c r="QAV24" s="545"/>
      <c r="QAW24" s="545"/>
      <c r="QAX24" s="545"/>
      <c r="QAY24" s="545"/>
      <c r="QAZ24" s="545"/>
      <c r="QBA24" s="545"/>
      <c r="QBB24" s="545"/>
      <c r="QBC24" s="545"/>
      <c r="QBD24" s="545"/>
      <c r="QBE24" s="545"/>
      <c r="QBF24" s="545"/>
      <c r="QBG24" s="545"/>
      <c r="QBH24" s="545"/>
      <c r="QBI24" s="545"/>
      <c r="QBJ24" s="545"/>
      <c r="QBK24" s="545"/>
      <c r="QBL24" s="545"/>
      <c r="QBM24" s="545"/>
      <c r="QBN24" s="545"/>
      <c r="QBO24" s="545"/>
      <c r="QBP24" s="545"/>
      <c r="QBQ24" s="545"/>
      <c r="QBR24" s="545"/>
      <c r="QBS24" s="545"/>
      <c r="QBT24" s="545"/>
      <c r="QBU24" s="545"/>
      <c r="QBV24" s="545"/>
      <c r="QBW24" s="545"/>
      <c r="QBX24" s="545"/>
      <c r="QBY24" s="545"/>
      <c r="QBZ24" s="545"/>
      <c r="QCA24" s="545"/>
      <c r="QCB24" s="545"/>
      <c r="QCC24" s="545"/>
      <c r="QCD24" s="545"/>
      <c r="QCE24" s="545"/>
      <c r="QCF24" s="545"/>
      <c r="QCG24" s="545"/>
      <c r="QCH24" s="545"/>
      <c r="QCI24" s="545"/>
      <c r="QCJ24" s="545"/>
      <c r="QCK24" s="545"/>
      <c r="QCL24" s="545"/>
      <c r="QCM24" s="545"/>
      <c r="QCN24" s="545"/>
      <c r="QCO24" s="545"/>
      <c r="QCP24" s="545"/>
      <c r="QCQ24" s="545"/>
      <c r="QCR24" s="545"/>
      <c r="QCS24" s="545"/>
      <c r="QCT24" s="545"/>
      <c r="QCU24" s="545"/>
      <c r="QCV24" s="545"/>
      <c r="QCW24" s="545"/>
      <c r="QCX24" s="545"/>
      <c r="QCY24" s="545"/>
      <c r="QCZ24" s="545"/>
      <c r="QDA24" s="545"/>
      <c r="QDB24" s="545"/>
      <c r="QDC24" s="545"/>
      <c r="QDD24" s="545"/>
      <c r="QDE24" s="545"/>
      <c r="QDF24" s="545"/>
      <c r="QDG24" s="545"/>
      <c r="QDH24" s="545"/>
      <c r="QDI24" s="545"/>
      <c r="QDJ24" s="545"/>
      <c r="QDK24" s="545"/>
      <c r="QDL24" s="545"/>
      <c r="QDM24" s="545"/>
      <c r="QDN24" s="545"/>
      <c r="QDO24" s="545"/>
      <c r="QDP24" s="545"/>
      <c r="QDQ24" s="545"/>
      <c r="QDR24" s="545"/>
      <c r="QDS24" s="545"/>
      <c r="QDT24" s="545"/>
      <c r="QDU24" s="545"/>
      <c r="QDV24" s="545"/>
      <c r="QDW24" s="545"/>
      <c r="QDX24" s="545"/>
      <c r="QDY24" s="545"/>
      <c r="QDZ24" s="545"/>
      <c r="QEA24" s="545"/>
      <c r="QEB24" s="545"/>
      <c r="QEC24" s="545"/>
      <c r="QED24" s="545"/>
      <c r="QEE24" s="545"/>
      <c r="QEF24" s="545"/>
      <c r="QEG24" s="545"/>
      <c r="QEH24" s="545"/>
      <c r="QEI24" s="545"/>
      <c r="QEJ24" s="545"/>
      <c r="QEK24" s="545"/>
      <c r="QEL24" s="545"/>
      <c r="QEM24" s="545"/>
      <c r="QEN24" s="545"/>
      <c r="QEO24" s="545"/>
      <c r="QEP24" s="545"/>
      <c r="QEQ24" s="545"/>
      <c r="QER24" s="545"/>
      <c r="QES24" s="545"/>
      <c r="QET24" s="545"/>
      <c r="QEU24" s="545"/>
      <c r="QEV24" s="545"/>
      <c r="QEW24" s="545"/>
      <c r="QEX24" s="545"/>
      <c r="QEY24" s="545"/>
      <c r="QEZ24" s="545"/>
      <c r="QFA24" s="545"/>
      <c r="QFB24" s="545"/>
      <c r="QFC24" s="545"/>
      <c r="QFD24" s="545"/>
      <c r="QFE24" s="545"/>
      <c r="QFF24" s="545"/>
      <c r="QFG24" s="545"/>
      <c r="QFH24" s="545"/>
      <c r="QFI24" s="545"/>
      <c r="QFJ24" s="545"/>
      <c r="QFK24" s="545"/>
      <c r="QFL24" s="545"/>
      <c r="QFM24" s="545"/>
      <c r="QFN24" s="545"/>
      <c r="QFO24" s="545"/>
      <c r="QFP24" s="545"/>
      <c r="QFQ24" s="545"/>
      <c r="QFR24" s="545"/>
      <c r="QFS24" s="545"/>
      <c r="QFT24" s="545"/>
      <c r="QFU24" s="545"/>
      <c r="QFV24" s="545"/>
      <c r="QFW24" s="545"/>
      <c r="QFX24" s="545"/>
      <c r="QFY24" s="545"/>
      <c r="QFZ24" s="545"/>
      <c r="QGA24" s="545"/>
      <c r="QGB24" s="545"/>
      <c r="QGC24" s="545"/>
      <c r="QGD24" s="545"/>
      <c r="QGE24" s="545"/>
      <c r="QGF24" s="545"/>
      <c r="QGG24" s="545"/>
      <c r="QGH24" s="545"/>
      <c r="QGI24" s="545"/>
      <c r="QGJ24" s="545"/>
      <c r="QGK24" s="545"/>
      <c r="QGL24" s="545"/>
      <c r="QGM24" s="545"/>
      <c r="QGN24" s="545"/>
      <c r="QGO24" s="545"/>
      <c r="QGP24" s="545"/>
      <c r="QGQ24" s="545"/>
      <c r="QGR24" s="545"/>
      <c r="QGS24" s="545"/>
      <c r="QGT24" s="545"/>
      <c r="QGU24" s="545"/>
      <c r="QGV24" s="545"/>
      <c r="QGW24" s="545"/>
      <c r="QGX24" s="545"/>
      <c r="QGY24" s="545"/>
      <c r="QGZ24" s="545"/>
      <c r="QHA24" s="545"/>
      <c r="QHB24" s="545"/>
      <c r="QHC24" s="545"/>
      <c r="QHD24" s="545"/>
      <c r="QHE24" s="545"/>
      <c r="QHF24" s="545"/>
      <c r="QHG24" s="545"/>
      <c r="QHH24" s="545"/>
      <c r="QHI24" s="545"/>
      <c r="QHJ24" s="545"/>
      <c r="QHK24" s="545"/>
      <c r="QHL24" s="545"/>
      <c r="QHM24" s="545"/>
      <c r="QHN24" s="545"/>
      <c r="QHO24" s="545"/>
      <c r="QHP24" s="545"/>
      <c r="QHQ24" s="545"/>
      <c r="QHR24" s="545"/>
      <c r="QHS24" s="545"/>
      <c r="QHT24" s="545"/>
      <c r="QHU24" s="545"/>
      <c r="QHV24" s="545"/>
      <c r="QHW24" s="545"/>
      <c r="QHX24" s="545"/>
      <c r="QHY24" s="545"/>
      <c r="QHZ24" s="545"/>
      <c r="QIA24" s="545"/>
      <c r="QIB24" s="545"/>
      <c r="QIC24" s="545"/>
      <c r="QID24" s="545"/>
      <c r="QIE24" s="545"/>
      <c r="QIF24" s="545"/>
      <c r="QIG24" s="545"/>
      <c r="QIH24" s="545"/>
      <c r="QII24" s="545"/>
      <c r="QIJ24" s="545"/>
      <c r="QIK24" s="545"/>
      <c r="QIL24" s="545"/>
      <c r="QIM24" s="545"/>
      <c r="QIN24" s="545"/>
      <c r="QIO24" s="545"/>
      <c r="QIP24" s="545"/>
      <c r="QIQ24" s="545"/>
      <c r="QIR24" s="545"/>
      <c r="QIS24" s="545"/>
      <c r="QIT24" s="545"/>
      <c r="QIU24" s="545"/>
      <c r="QIV24" s="545"/>
      <c r="QIW24" s="545"/>
      <c r="QIX24" s="545"/>
      <c r="QIY24" s="545"/>
      <c r="QIZ24" s="545"/>
      <c r="QJA24" s="545"/>
      <c r="QJB24" s="545"/>
      <c r="QJC24" s="545"/>
      <c r="QJD24" s="545"/>
      <c r="QJE24" s="545"/>
      <c r="QJF24" s="545"/>
      <c r="QJG24" s="545"/>
      <c r="QJH24" s="545"/>
      <c r="QJI24" s="545"/>
      <c r="QJJ24" s="545"/>
      <c r="QJK24" s="545"/>
      <c r="QJL24" s="545"/>
      <c r="QJM24" s="545"/>
      <c r="QJN24" s="545"/>
      <c r="QJO24" s="545"/>
      <c r="QJP24" s="545"/>
      <c r="QJQ24" s="545"/>
      <c r="QJR24" s="545"/>
      <c r="QJS24" s="545"/>
      <c r="QJT24" s="545"/>
      <c r="QJU24" s="545"/>
      <c r="QJV24" s="545"/>
      <c r="QJW24" s="545"/>
      <c r="QJX24" s="545"/>
      <c r="QJY24" s="545"/>
      <c r="QJZ24" s="545"/>
      <c r="QKA24" s="545"/>
      <c r="QKB24" s="545"/>
      <c r="QKC24" s="545"/>
      <c r="QKD24" s="545"/>
      <c r="QKE24" s="545"/>
      <c r="QKF24" s="545"/>
      <c r="QKG24" s="545"/>
      <c r="QKH24" s="545"/>
      <c r="QKI24" s="545"/>
      <c r="QKJ24" s="545"/>
      <c r="QKK24" s="545"/>
      <c r="QKL24" s="545"/>
      <c r="QKM24" s="545"/>
      <c r="QKN24" s="545"/>
      <c r="QKO24" s="545"/>
      <c r="QKP24" s="545"/>
      <c r="QKQ24" s="545"/>
      <c r="QKR24" s="545"/>
      <c r="QKS24" s="545"/>
      <c r="QKT24" s="545"/>
      <c r="QKU24" s="545"/>
      <c r="QKV24" s="545"/>
      <c r="QKW24" s="545"/>
      <c r="QKX24" s="545"/>
      <c r="QKY24" s="545"/>
      <c r="QKZ24" s="545"/>
      <c r="QLA24" s="545"/>
      <c r="QLB24" s="545"/>
      <c r="QLC24" s="545"/>
      <c r="QLD24" s="545"/>
      <c r="QLE24" s="545"/>
      <c r="QLF24" s="545"/>
      <c r="QLG24" s="545"/>
      <c r="QLH24" s="545"/>
      <c r="QLI24" s="545"/>
      <c r="QLJ24" s="545"/>
      <c r="QLK24" s="545"/>
      <c r="QLL24" s="545"/>
      <c r="QLM24" s="545"/>
      <c r="QLN24" s="545"/>
      <c r="QLO24" s="545"/>
      <c r="QLP24" s="545"/>
      <c r="QLQ24" s="545"/>
      <c r="QLR24" s="545"/>
      <c r="QLS24" s="545"/>
      <c r="QLT24" s="545"/>
      <c r="QLU24" s="545"/>
      <c r="QLV24" s="545"/>
      <c r="QLW24" s="545"/>
      <c r="QLX24" s="545"/>
      <c r="QLY24" s="545"/>
      <c r="QLZ24" s="545"/>
      <c r="QMA24" s="545"/>
      <c r="QMB24" s="545"/>
      <c r="QMC24" s="545"/>
      <c r="QMD24" s="545"/>
      <c r="QME24" s="545"/>
      <c r="QMF24" s="545"/>
      <c r="QMG24" s="545"/>
      <c r="QMH24" s="545"/>
      <c r="QMI24" s="545"/>
      <c r="QMJ24" s="545"/>
      <c r="QMK24" s="545"/>
      <c r="QML24" s="545"/>
      <c r="QMM24" s="545"/>
      <c r="QMN24" s="545"/>
      <c r="QMO24" s="545"/>
      <c r="QMP24" s="545"/>
      <c r="QMQ24" s="545"/>
      <c r="QMR24" s="545"/>
      <c r="QMS24" s="545"/>
      <c r="QMT24" s="545"/>
      <c r="QMU24" s="545"/>
      <c r="QMV24" s="545"/>
      <c r="QMW24" s="545"/>
      <c r="QMX24" s="545"/>
      <c r="QMY24" s="545"/>
      <c r="QMZ24" s="545"/>
      <c r="QNA24" s="545"/>
      <c r="QNB24" s="545"/>
      <c r="QNC24" s="545"/>
      <c r="QND24" s="545"/>
      <c r="QNE24" s="545"/>
      <c r="QNF24" s="545"/>
      <c r="QNG24" s="545"/>
      <c r="QNH24" s="545"/>
      <c r="QNI24" s="545"/>
      <c r="QNJ24" s="545"/>
      <c r="QNK24" s="545"/>
      <c r="QNL24" s="545"/>
      <c r="QNM24" s="545"/>
      <c r="QNN24" s="545"/>
      <c r="QNO24" s="545"/>
      <c r="QNP24" s="545"/>
      <c r="QNQ24" s="545"/>
      <c r="QNR24" s="545"/>
      <c r="QNS24" s="545"/>
      <c r="QNT24" s="545"/>
      <c r="QNU24" s="545"/>
      <c r="QNV24" s="545"/>
      <c r="QNW24" s="545"/>
      <c r="QNX24" s="545"/>
      <c r="QNY24" s="545"/>
      <c r="QNZ24" s="545"/>
      <c r="QOA24" s="545"/>
      <c r="QOB24" s="545"/>
      <c r="QOC24" s="545"/>
      <c r="QOD24" s="545"/>
      <c r="QOE24" s="545"/>
      <c r="QOF24" s="545"/>
      <c r="QOG24" s="545"/>
      <c r="QOH24" s="545"/>
      <c r="QOI24" s="545"/>
      <c r="QOJ24" s="545"/>
      <c r="QOK24" s="545"/>
      <c r="QOL24" s="545"/>
      <c r="QOM24" s="545"/>
      <c r="QON24" s="545"/>
      <c r="QOO24" s="545"/>
      <c r="QOP24" s="545"/>
      <c r="QOQ24" s="545"/>
      <c r="QOR24" s="545"/>
      <c r="QOS24" s="545"/>
      <c r="QOT24" s="545"/>
      <c r="QOU24" s="545"/>
      <c r="QOV24" s="545"/>
      <c r="QOW24" s="545"/>
      <c r="QOX24" s="545"/>
      <c r="QOY24" s="545"/>
      <c r="QOZ24" s="545"/>
      <c r="QPA24" s="545"/>
      <c r="QPB24" s="545"/>
      <c r="QPC24" s="545"/>
      <c r="QPD24" s="545"/>
      <c r="QPE24" s="545"/>
      <c r="QPF24" s="545"/>
      <c r="QPG24" s="545"/>
      <c r="QPH24" s="545"/>
      <c r="QPI24" s="545"/>
      <c r="QPJ24" s="545"/>
      <c r="QPK24" s="545"/>
      <c r="QPL24" s="545"/>
      <c r="QPM24" s="545"/>
      <c r="QPN24" s="545"/>
      <c r="QPO24" s="545"/>
      <c r="QPP24" s="545"/>
      <c r="QPQ24" s="545"/>
      <c r="QPR24" s="545"/>
      <c r="QPS24" s="545"/>
      <c r="QPT24" s="545"/>
      <c r="QPU24" s="545"/>
      <c r="QPV24" s="545"/>
      <c r="QPW24" s="545"/>
      <c r="QPX24" s="545"/>
      <c r="QPY24" s="545"/>
      <c r="QPZ24" s="545"/>
      <c r="QQA24" s="545"/>
      <c r="QQB24" s="545"/>
      <c r="QQC24" s="545"/>
      <c r="QQD24" s="545"/>
      <c r="QQE24" s="545"/>
      <c r="QQF24" s="545"/>
      <c r="QQG24" s="545"/>
      <c r="QQH24" s="545"/>
      <c r="QQI24" s="545"/>
      <c r="QQJ24" s="545"/>
      <c r="QQK24" s="545"/>
      <c r="QQL24" s="545"/>
      <c r="QQM24" s="545"/>
      <c r="QQN24" s="545"/>
      <c r="QQO24" s="545"/>
      <c r="QQP24" s="545"/>
      <c r="QQQ24" s="545"/>
      <c r="QQR24" s="545"/>
      <c r="QQS24" s="545"/>
      <c r="QQT24" s="545"/>
      <c r="QQU24" s="545"/>
      <c r="QQV24" s="545"/>
      <c r="QQW24" s="545"/>
      <c r="QQX24" s="545"/>
      <c r="QQY24" s="545"/>
      <c r="QQZ24" s="545"/>
      <c r="QRA24" s="545"/>
      <c r="QRB24" s="545"/>
      <c r="QRC24" s="545"/>
      <c r="QRD24" s="545"/>
      <c r="QRE24" s="545"/>
      <c r="QRF24" s="545"/>
      <c r="QRG24" s="545"/>
      <c r="QRH24" s="545"/>
      <c r="QRI24" s="545"/>
      <c r="QRJ24" s="545"/>
      <c r="QRK24" s="545"/>
      <c r="QRL24" s="545"/>
      <c r="QRM24" s="545"/>
      <c r="QRN24" s="545"/>
      <c r="QRO24" s="545"/>
      <c r="QRP24" s="545"/>
      <c r="QRQ24" s="545"/>
      <c r="QRR24" s="545"/>
      <c r="QRS24" s="545"/>
      <c r="QRT24" s="545"/>
      <c r="QRU24" s="545"/>
      <c r="QRV24" s="545"/>
      <c r="QRW24" s="545"/>
      <c r="QRX24" s="545"/>
      <c r="QRY24" s="545"/>
      <c r="QRZ24" s="545"/>
      <c r="QSA24" s="545"/>
      <c r="QSB24" s="545"/>
      <c r="QSC24" s="545"/>
      <c r="QSD24" s="545"/>
      <c r="QSE24" s="545"/>
      <c r="QSF24" s="545"/>
      <c r="QSG24" s="545"/>
      <c r="QSH24" s="545"/>
      <c r="QSI24" s="545"/>
      <c r="QSJ24" s="545"/>
      <c r="QSK24" s="545"/>
      <c r="QSL24" s="545"/>
      <c r="QSM24" s="545"/>
      <c r="QSN24" s="545"/>
      <c r="QSO24" s="545"/>
      <c r="QSP24" s="545"/>
      <c r="QSQ24" s="545"/>
      <c r="QSR24" s="545"/>
      <c r="QSS24" s="545"/>
      <c r="QST24" s="545"/>
      <c r="QSU24" s="545"/>
      <c r="QSV24" s="545"/>
      <c r="QSW24" s="545"/>
      <c r="QSX24" s="545"/>
      <c r="QSY24" s="545"/>
      <c r="QSZ24" s="545"/>
      <c r="QTA24" s="545"/>
      <c r="QTB24" s="545"/>
      <c r="QTC24" s="545"/>
      <c r="QTD24" s="545"/>
      <c r="QTE24" s="545"/>
      <c r="QTF24" s="545"/>
      <c r="QTG24" s="545"/>
      <c r="QTH24" s="545"/>
      <c r="QTI24" s="545"/>
      <c r="QTJ24" s="545"/>
      <c r="QTK24" s="545"/>
      <c r="QTL24" s="545"/>
      <c r="QTM24" s="545"/>
      <c r="QTN24" s="545"/>
      <c r="QTO24" s="545"/>
      <c r="QTP24" s="545"/>
      <c r="QTQ24" s="545"/>
      <c r="QTR24" s="545"/>
      <c r="QTS24" s="545"/>
      <c r="QTT24" s="545"/>
      <c r="QTU24" s="545"/>
      <c r="QTV24" s="545"/>
      <c r="QTW24" s="545"/>
      <c r="QTX24" s="545"/>
      <c r="QTY24" s="545"/>
      <c r="QTZ24" s="545"/>
      <c r="QUA24" s="545"/>
      <c r="QUB24" s="545"/>
      <c r="QUC24" s="545"/>
      <c r="QUD24" s="545"/>
      <c r="QUE24" s="545"/>
      <c r="QUF24" s="545"/>
      <c r="QUG24" s="545"/>
      <c r="QUH24" s="545"/>
      <c r="QUI24" s="545"/>
      <c r="QUJ24" s="545"/>
      <c r="QUK24" s="545"/>
      <c r="QUL24" s="545"/>
      <c r="QUM24" s="545"/>
      <c r="QUN24" s="545"/>
      <c r="QUO24" s="545"/>
      <c r="QUP24" s="545"/>
      <c r="QUQ24" s="545"/>
      <c r="QUR24" s="545"/>
      <c r="QUS24" s="545"/>
      <c r="QUT24" s="545"/>
      <c r="QUU24" s="545"/>
      <c r="QUV24" s="545"/>
      <c r="QUW24" s="545"/>
      <c r="QUX24" s="545"/>
      <c r="QUY24" s="545"/>
      <c r="QUZ24" s="545"/>
      <c r="QVA24" s="545"/>
      <c r="QVB24" s="545"/>
      <c r="QVC24" s="545"/>
      <c r="QVD24" s="545"/>
      <c r="QVE24" s="545"/>
      <c r="QVF24" s="545"/>
      <c r="QVG24" s="545"/>
      <c r="QVH24" s="545"/>
      <c r="QVI24" s="545"/>
      <c r="QVJ24" s="545"/>
      <c r="QVK24" s="545"/>
      <c r="QVL24" s="545"/>
      <c r="QVM24" s="545"/>
      <c r="QVN24" s="545"/>
      <c r="QVO24" s="545"/>
      <c r="QVP24" s="545"/>
      <c r="QVQ24" s="545"/>
      <c r="QVR24" s="545"/>
      <c r="QVS24" s="545"/>
      <c r="QVT24" s="545"/>
      <c r="QVU24" s="545"/>
      <c r="QVV24" s="545"/>
      <c r="QVW24" s="545"/>
      <c r="QVX24" s="545"/>
      <c r="QVY24" s="545"/>
      <c r="QVZ24" s="545"/>
      <c r="QWA24" s="545"/>
      <c r="QWB24" s="545"/>
      <c r="QWC24" s="545"/>
      <c r="QWD24" s="545"/>
      <c r="QWE24" s="545"/>
      <c r="QWF24" s="545"/>
      <c r="QWG24" s="545"/>
      <c r="QWH24" s="545"/>
      <c r="QWI24" s="545"/>
      <c r="QWJ24" s="545"/>
      <c r="QWK24" s="545"/>
      <c r="QWL24" s="545"/>
      <c r="QWM24" s="545"/>
      <c r="QWN24" s="545"/>
      <c r="QWO24" s="545"/>
      <c r="QWP24" s="545"/>
      <c r="QWQ24" s="545"/>
      <c r="QWR24" s="545"/>
      <c r="QWS24" s="545"/>
      <c r="QWT24" s="545"/>
      <c r="QWU24" s="545"/>
      <c r="QWV24" s="545"/>
      <c r="QWW24" s="545"/>
      <c r="QWX24" s="545"/>
      <c r="QWY24" s="545"/>
      <c r="QWZ24" s="545"/>
      <c r="QXA24" s="545"/>
      <c r="QXB24" s="545"/>
      <c r="QXC24" s="545"/>
      <c r="QXD24" s="545"/>
      <c r="QXE24" s="545"/>
      <c r="QXF24" s="545"/>
      <c r="QXG24" s="545"/>
      <c r="QXH24" s="545"/>
      <c r="QXI24" s="545"/>
      <c r="QXJ24" s="545"/>
      <c r="QXK24" s="545"/>
      <c r="QXL24" s="545"/>
      <c r="QXM24" s="545"/>
      <c r="QXN24" s="545"/>
      <c r="QXO24" s="545"/>
      <c r="QXP24" s="545"/>
      <c r="QXQ24" s="545"/>
      <c r="QXR24" s="545"/>
      <c r="QXS24" s="545"/>
      <c r="QXT24" s="545"/>
      <c r="QXU24" s="545"/>
      <c r="QXV24" s="545"/>
      <c r="QXW24" s="545"/>
      <c r="QXX24" s="545"/>
      <c r="QXY24" s="545"/>
      <c r="QXZ24" s="545"/>
      <c r="QYA24" s="545"/>
      <c r="QYB24" s="545"/>
      <c r="QYC24" s="545"/>
      <c r="QYD24" s="545"/>
      <c r="QYE24" s="545"/>
      <c r="QYF24" s="545"/>
      <c r="QYG24" s="545"/>
      <c r="QYH24" s="545"/>
      <c r="QYI24" s="545"/>
      <c r="QYJ24" s="545"/>
      <c r="QYK24" s="545"/>
      <c r="QYL24" s="545"/>
      <c r="QYM24" s="545"/>
      <c r="QYN24" s="545"/>
      <c r="QYO24" s="545"/>
      <c r="QYP24" s="545"/>
      <c r="QYQ24" s="545"/>
      <c r="QYR24" s="545"/>
      <c r="QYS24" s="545"/>
      <c r="QYT24" s="545"/>
      <c r="QYU24" s="545"/>
      <c r="QYV24" s="545"/>
      <c r="QYW24" s="545"/>
      <c r="QYX24" s="545"/>
      <c r="QYY24" s="545"/>
      <c r="QYZ24" s="545"/>
      <c r="QZA24" s="545"/>
      <c r="QZB24" s="545"/>
      <c r="QZC24" s="545"/>
      <c r="QZD24" s="545"/>
      <c r="QZE24" s="545"/>
      <c r="QZF24" s="545"/>
      <c r="QZG24" s="545"/>
      <c r="QZH24" s="545"/>
      <c r="QZI24" s="545"/>
      <c r="QZJ24" s="545"/>
      <c r="QZK24" s="545"/>
      <c r="QZL24" s="545"/>
      <c r="QZM24" s="545"/>
      <c r="QZN24" s="545"/>
      <c r="QZO24" s="545"/>
      <c r="QZP24" s="545"/>
      <c r="QZQ24" s="545"/>
      <c r="QZR24" s="545"/>
      <c r="QZS24" s="545"/>
      <c r="QZT24" s="545"/>
      <c r="QZU24" s="545"/>
      <c r="QZV24" s="545"/>
      <c r="QZW24" s="545"/>
      <c r="QZX24" s="545"/>
      <c r="QZY24" s="545"/>
      <c r="QZZ24" s="545"/>
      <c r="RAA24" s="545"/>
      <c r="RAB24" s="545"/>
      <c r="RAC24" s="545"/>
      <c r="RAD24" s="545"/>
      <c r="RAE24" s="545"/>
      <c r="RAF24" s="545"/>
      <c r="RAG24" s="545"/>
      <c r="RAH24" s="545"/>
      <c r="RAI24" s="545"/>
      <c r="RAJ24" s="545"/>
      <c r="RAK24" s="545"/>
      <c r="RAL24" s="545"/>
      <c r="RAM24" s="545"/>
      <c r="RAN24" s="545"/>
      <c r="RAO24" s="545"/>
      <c r="RAP24" s="545"/>
      <c r="RAQ24" s="545"/>
      <c r="RAR24" s="545"/>
      <c r="RAS24" s="545"/>
      <c r="RAT24" s="545"/>
      <c r="RAU24" s="545"/>
      <c r="RAV24" s="545"/>
      <c r="RAW24" s="545"/>
      <c r="RAX24" s="545"/>
      <c r="RAY24" s="545"/>
      <c r="RAZ24" s="545"/>
      <c r="RBA24" s="545"/>
      <c r="RBB24" s="545"/>
      <c r="RBC24" s="545"/>
      <c r="RBD24" s="545"/>
      <c r="RBE24" s="545"/>
      <c r="RBF24" s="545"/>
      <c r="RBG24" s="545"/>
      <c r="RBH24" s="545"/>
      <c r="RBI24" s="545"/>
      <c r="RBJ24" s="545"/>
      <c r="RBK24" s="545"/>
      <c r="RBL24" s="545"/>
      <c r="RBM24" s="545"/>
      <c r="RBN24" s="545"/>
      <c r="RBO24" s="545"/>
      <c r="RBP24" s="545"/>
      <c r="RBQ24" s="545"/>
      <c r="RBR24" s="545"/>
      <c r="RBS24" s="545"/>
      <c r="RBT24" s="545"/>
      <c r="RBU24" s="545"/>
      <c r="RBV24" s="545"/>
      <c r="RBW24" s="545"/>
      <c r="RBX24" s="545"/>
      <c r="RBY24" s="545"/>
      <c r="RBZ24" s="545"/>
      <c r="RCA24" s="545"/>
      <c r="RCB24" s="545"/>
      <c r="RCC24" s="545"/>
      <c r="RCD24" s="545"/>
      <c r="RCE24" s="545"/>
      <c r="RCF24" s="545"/>
      <c r="RCG24" s="545"/>
      <c r="RCH24" s="545"/>
      <c r="RCI24" s="545"/>
      <c r="RCJ24" s="545"/>
      <c r="RCK24" s="545"/>
      <c r="RCL24" s="545"/>
      <c r="RCM24" s="545"/>
      <c r="RCN24" s="545"/>
      <c r="RCO24" s="545"/>
      <c r="RCP24" s="545"/>
      <c r="RCQ24" s="545"/>
      <c r="RCR24" s="545"/>
      <c r="RCS24" s="545"/>
      <c r="RCT24" s="545"/>
      <c r="RCU24" s="545"/>
      <c r="RCV24" s="545"/>
      <c r="RCW24" s="545"/>
      <c r="RCX24" s="545"/>
      <c r="RCY24" s="545"/>
      <c r="RCZ24" s="545"/>
      <c r="RDA24" s="545"/>
      <c r="RDB24" s="545"/>
      <c r="RDC24" s="545"/>
      <c r="RDD24" s="545"/>
      <c r="RDE24" s="545"/>
      <c r="RDF24" s="545"/>
      <c r="RDG24" s="545"/>
      <c r="RDH24" s="545"/>
      <c r="RDI24" s="545"/>
      <c r="RDJ24" s="545"/>
      <c r="RDK24" s="545"/>
      <c r="RDL24" s="545"/>
      <c r="RDM24" s="545"/>
      <c r="RDN24" s="545"/>
      <c r="RDO24" s="545"/>
      <c r="RDP24" s="545"/>
      <c r="RDQ24" s="545"/>
      <c r="RDR24" s="545"/>
      <c r="RDS24" s="545"/>
      <c r="RDT24" s="545"/>
      <c r="RDU24" s="545"/>
      <c r="RDV24" s="545"/>
      <c r="RDW24" s="545"/>
      <c r="RDX24" s="545"/>
      <c r="RDY24" s="545"/>
      <c r="RDZ24" s="545"/>
      <c r="REA24" s="545"/>
      <c r="REB24" s="545"/>
      <c r="REC24" s="545"/>
      <c r="RED24" s="545"/>
      <c r="REE24" s="545"/>
      <c r="REF24" s="545"/>
      <c r="REG24" s="545"/>
      <c r="REH24" s="545"/>
      <c r="REI24" s="545"/>
      <c r="REJ24" s="545"/>
      <c r="REK24" s="545"/>
      <c r="REL24" s="545"/>
      <c r="REM24" s="545"/>
      <c r="REN24" s="545"/>
      <c r="REO24" s="545"/>
      <c r="REP24" s="545"/>
      <c r="REQ24" s="545"/>
      <c r="RER24" s="545"/>
      <c r="RES24" s="545"/>
      <c r="RET24" s="545"/>
      <c r="REU24" s="545"/>
      <c r="REV24" s="545"/>
      <c r="REW24" s="545"/>
      <c r="REX24" s="545"/>
      <c r="REY24" s="545"/>
      <c r="REZ24" s="545"/>
      <c r="RFA24" s="545"/>
      <c r="RFB24" s="545"/>
      <c r="RFC24" s="545"/>
      <c r="RFD24" s="545"/>
      <c r="RFE24" s="545"/>
      <c r="RFF24" s="545"/>
      <c r="RFG24" s="545"/>
      <c r="RFH24" s="545"/>
      <c r="RFI24" s="545"/>
      <c r="RFJ24" s="545"/>
      <c r="RFK24" s="545"/>
      <c r="RFL24" s="545"/>
      <c r="RFM24" s="545"/>
      <c r="RFN24" s="545"/>
      <c r="RFO24" s="545"/>
      <c r="RFP24" s="545"/>
      <c r="RFQ24" s="545"/>
      <c r="RFR24" s="545"/>
      <c r="RFS24" s="545"/>
      <c r="RFT24" s="545"/>
      <c r="RFU24" s="545"/>
      <c r="RFV24" s="545"/>
      <c r="RFW24" s="545"/>
      <c r="RFX24" s="545"/>
      <c r="RFY24" s="545"/>
      <c r="RFZ24" s="545"/>
      <c r="RGA24" s="545"/>
      <c r="RGB24" s="545"/>
      <c r="RGC24" s="545"/>
      <c r="RGD24" s="545"/>
      <c r="RGE24" s="545"/>
      <c r="RGF24" s="545"/>
      <c r="RGG24" s="545"/>
      <c r="RGH24" s="545"/>
      <c r="RGI24" s="545"/>
      <c r="RGJ24" s="545"/>
      <c r="RGK24" s="545"/>
      <c r="RGL24" s="545"/>
      <c r="RGM24" s="545"/>
      <c r="RGN24" s="545"/>
      <c r="RGO24" s="545"/>
      <c r="RGP24" s="545"/>
      <c r="RGQ24" s="545"/>
      <c r="RGR24" s="545"/>
      <c r="RGS24" s="545"/>
      <c r="RGT24" s="545"/>
      <c r="RGU24" s="545"/>
      <c r="RGV24" s="545"/>
      <c r="RGW24" s="545"/>
      <c r="RGX24" s="545"/>
      <c r="RGY24" s="545"/>
      <c r="RGZ24" s="545"/>
      <c r="RHA24" s="545"/>
      <c r="RHB24" s="545"/>
      <c r="RHC24" s="545"/>
      <c r="RHD24" s="545"/>
      <c r="RHE24" s="545"/>
      <c r="RHF24" s="545"/>
      <c r="RHG24" s="545"/>
      <c r="RHH24" s="545"/>
      <c r="RHI24" s="545"/>
      <c r="RHJ24" s="545"/>
      <c r="RHK24" s="545"/>
      <c r="RHL24" s="545"/>
      <c r="RHM24" s="545"/>
      <c r="RHN24" s="545"/>
      <c r="RHO24" s="545"/>
      <c r="RHP24" s="545"/>
      <c r="RHQ24" s="545"/>
      <c r="RHR24" s="545"/>
      <c r="RHS24" s="545"/>
      <c r="RHT24" s="545"/>
      <c r="RHU24" s="545"/>
      <c r="RHV24" s="545"/>
      <c r="RHW24" s="545"/>
      <c r="RHX24" s="545"/>
      <c r="RHY24" s="545"/>
      <c r="RHZ24" s="545"/>
      <c r="RIA24" s="545"/>
      <c r="RIB24" s="545"/>
      <c r="RIC24" s="545"/>
      <c r="RID24" s="545"/>
      <c r="RIE24" s="545"/>
      <c r="RIF24" s="545"/>
      <c r="RIG24" s="545"/>
      <c r="RIH24" s="545"/>
      <c r="RII24" s="545"/>
      <c r="RIJ24" s="545"/>
      <c r="RIK24" s="545"/>
      <c r="RIL24" s="545"/>
      <c r="RIM24" s="545"/>
      <c r="RIN24" s="545"/>
      <c r="RIO24" s="545"/>
      <c r="RIP24" s="545"/>
      <c r="RIQ24" s="545"/>
      <c r="RIR24" s="545"/>
      <c r="RIS24" s="545"/>
      <c r="RIT24" s="545"/>
      <c r="RIU24" s="545"/>
      <c r="RIV24" s="545"/>
      <c r="RIW24" s="545"/>
      <c r="RIX24" s="545"/>
      <c r="RIY24" s="545"/>
      <c r="RIZ24" s="545"/>
      <c r="RJA24" s="545"/>
      <c r="RJB24" s="545"/>
      <c r="RJC24" s="545"/>
      <c r="RJD24" s="545"/>
      <c r="RJE24" s="545"/>
      <c r="RJF24" s="545"/>
      <c r="RJG24" s="545"/>
      <c r="RJH24" s="545"/>
      <c r="RJI24" s="545"/>
      <c r="RJJ24" s="545"/>
      <c r="RJK24" s="545"/>
      <c r="RJL24" s="545"/>
      <c r="RJM24" s="545"/>
      <c r="RJN24" s="545"/>
      <c r="RJO24" s="545"/>
      <c r="RJP24" s="545"/>
      <c r="RJQ24" s="545"/>
      <c r="RJR24" s="545"/>
      <c r="RJS24" s="545"/>
      <c r="RJT24" s="545"/>
      <c r="RJU24" s="545"/>
      <c r="RJV24" s="545"/>
      <c r="RJW24" s="545"/>
      <c r="RJX24" s="545"/>
      <c r="RJY24" s="545"/>
      <c r="RJZ24" s="545"/>
      <c r="RKA24" s="545"/>
      <c r="RKB24" s="545"/>
      <c r="RKC24" s="545"/>
      <c r="RKD24" s="545"/>
      <c r="RKE24" s="545"/>
      <c r="RKF24" s="545"/>
      <c r="RKG24" s="545"/>
      <c r="RKH24" s="545"/>
      <c r="RKI24" s="545"/>
      <c r="RKJ24" s="545"/>
      <c r="RKK24" s="545"/>
      <c r="RKL24" s="545"/>
      <c r="RKM24" s="545"/>
      <c r="RKN24" s="545"/>
      <c r="RKO24" s="545"/>
      <c r="RKP24" s="545"/>
      <c r="RKQ24" s="545"/>
      <c r="RKR24" s="545"/>
      <c r="RKS24" s="545"/>
      <c r="RKT24" s="545"/>
      <c r="RKU24" s="545"/>
      <c r="RKV24" s="545"/>
      <c r="RKW24" s="545"/>
      <c r="RKX24" s="545"/>
      <c r="RKY24" s="545"/>
      <c r="RKZ24" s="545"/>
      <c r="RLA24" s="545"/>
      <c r="RLB24" s="545"/>
      <c r="RLC24" s="545"/>
      <c r="RLD24" s="545"/>
      <c r="RLE24" s="545"/>
      <c r="RLF24" s="545"/>
      <c r="RLG24" s="545"/>
      <c r="RLH24" s="545"/>
      <c r="RLI24" s="545"/>
      <c r="RLJ24" s="545"/>
      <c r="RLK24" s="545"/>
      <c r="RLL24" s="545"/>
      <c r="RLM24" s="545"/>
      <c r="RLN24" s="545"/>
      <c r="RLO24" s="545"/>
      <c r="RLP24" s="545"/>
      <c r="RLQ24" s="545"/>
      <c r="RLR24" s="545"/>
      <c r="RLS24" s="545"/>
      <c r="RLT24" s="545"/>
      <c r="RLU24" s="545"/>
      <c r="RLV24" s="545"/>
      <c r="RLW24" s="545"/>
      <c r="RLX24" s="545"/>
      <c r="RLY24" s="545"/>
      <c r="RLZ24" s="545"/>
      <c r="RMA24" s="545"/>
      <c r="RMB24" s="545"/>
      <c r="RMC24" s="545"/>
      <c r="RMD24" s="545"/>
      <c r="RME24" s="545"/>
      <c r="RMF24" s="545"/>
      <c r="RMG24" s="545"/>
      <c r="RMH24" s="545"/>
      <c r="RMI24" s="545"/>
      <c r="RMJ24" s="545"/>
      <c r="RMK24" s="545"/>
      <c r="RML24" s="545"/>
      <c r="RMM24" s="545"/>
      <c r="RMN24" s="545"/>
      <c r="RMO24" s="545"/>
      <c r="RMP24" s="545"/>
      <c r="RMQ24" s="545"/>
      <c r="RMR24" s="545"/>
      <c r="RMS24" s="545"/>
      <c r="RMT24" s="545"/>
      <c r="RMU24" s="545"/>
      <c r="RMV24" s="545"/>
      <c r="RMW24" s="545"/>
      <c r="RMX24" s="545"/>
      <c r="RMY24" s="545"/>
      <c r="RMZ24" s="545"/>
      <c r="RNA24" s="545"/>
      <c r="RNB24" s="545"/>
      <c r="RNC24" s="545"/>
      <c r="RND24" s="545"/>
      <c r="RNE24" s="545"/>
      <c r="RNF24" s="545"/>
      <c r="RNG24" s="545"/>
      <c r="RNH24" s="545"/>
      <c r="RNI24" s="545"/>
      <c r="RNJ24" s="545"/>
      <c r="RNK24" s="545"/>
      <c r="RNL24" s="545"/>
      <c r="RNM24" s="545"/>
      <c r="RNN24" s="545"/>
      <c r="RNO24" s="545"/>
      <c r="RNP24" s="545"/>
      <c r="RNQ24" s="545"/>
      <c r="RNR24" s="545"/>
      <c r="RNS24" s="545"/>
      <c r="RNT24" s="545"/>
      <c r="RNU24" s="545"/>
      <c r="RNV24" s="545"/>
      <c r="RNW24" s="545"/>
      <c r="RNX24" s="545"/>
      <c r="RNY24" s="545"/>
      <c r="RNZ24" s="545"/>
      <c r="ROA24" s="545"/>
      <c r="ROB24" s="545"/>
      <c r="ROC24" s="545"/>
      <c r="ROD24" s="545"/>
      <c r="ROE24" s="545"/>
      <c r="ROF24" s="545"/>
      <c r="ROG24" s="545"/>
      <c r="ROH24" s="545"/>
      <c r="ROI24" s="545"/>
      <c r="ROJ24" s="545"/>
      <c r="ROK24" s="545"/>
      <c r="ROL24" s="545"/>
      <c r="ROM24" s="545"/>
      <c r="RON24" s="545"/>
      <c r="ROO24" s="545"/>
      <c r="ROP24" s="545"/>
      <c r="ROQ24" s="545"/>
      <c r="ROR24" s="545"/>
      <c r="ROS24" s="545"/>
      <c r="ROT24" s="545"/>
      <c r="ROU24" s="545"/>
      <c r="ROV24" s="545"/>
      <c r="ROW24" s="545"/>
      <c r="ROX24" s="545"/>
      <c r="ROY24" s="545"/>
      <c r="ROZ24" s="545"/>
      <c r="RPA24" s="545"/>
      <c r="RPB24" s="545"/>
      <c r="RPC24" s="545"/>
      <c r="RPD24" s="545"/>
      <c r="RPE24" s="545"/>
      <c r="RPF24" s="545"/>
      <c r="RPG24" s="545"/>
      <c r="RPH24" s="545"/>
      <c r="RPI24" s="545"/>
      <c r="RPJ24" s="545"/>
      <c r="RPK24" s="545"/>
      <c r="RPL24" s="545"/>
      <c r="RPM24" s="545"/>
      <c r="RPN24" s="545"/>
      <c r="RPO24" s="545"/>
      <c r="RPP24" s="545"/>
      <c r="RPQ24" s="545"/>
      <c r="RPR24" s="545"/>
      <c r="RPS24" s="545"/>
      <c r="RPT24" s="545"/>
      <c r="RPU24" s="545"/>
      <c r="RPV24" s="545"/>
      <c r="RPW24" s="545"/>
      <c r="RPX24" s="545"/>
      <c r="RPY24" s="545"/>
      <c r="RPZ24" s="545"/>
      <c r="RQA24" s="545"/>
      <c r="RQB24" s="545"/>
      <c r="RQC24" s="545"/>
      <c r="RQD24" s="545"/>
      <c r="RQE24" s="545"/>
      <c r="RQF24" s="545"/>
      <c r="RQG24" s="545"/>
      <c r="RQH24" s="545"/>
      <c r="RQI24" s="545"/>
      <c r="RQJ24" s="545"/>
      <c r="RQK24" s="545"/>
      <c r="RQL24" s="545"/>
      <c r="RQM24" s="545"/>
      <c r="RQN24" s="545"/>
      <c r="RQO24" s="545"/>
      <c r="RQP24" s="545"/>
      <c r="RQQ24" s="545"/>
      <c r="RQR24" s="545"/>
      <c r="RQS24" s="545"/>
      <c r="RQT24" s="545"/>
      <c r="RQU24" s="545"/>
      <c r="RQV24" s="545"/>
      <c r="RQW24" s="545"/>
      <c r="RQX24" s="545"/>
      <c r="RQY24" s="545"/>
      <c r="RQZ24" s="545"/>
      <c r="RRA24" s="545"/>
      <c r="RRB24" s="545"/>
      <c r="RRC24" s="545"/>
      <c r="RRD24" s="545"/>
      <c r="RRE24" s="545"/>
      <c r="RRF24" s="545"/>
      <c r="RRG24" s="545"/>
      <c r="RRH24" s="545"/>
      <c r="RRI24" s="545"/>
      <c r="RRJ24" s="545"/>
      <c r="RRK24" s="545"/>
      <c r="RRL24" s="545"/>
      <c r="RRM24" s="545"/>
      <c r="RRN24" s="545"/>
      <c r="RRO24" s="545"/>
      <c r="RRP24" s="545"/>
      <c r="RRQ24" s="545"/>
      <c r="RRR24" s="545"/>
      <c r="RRS24" s="545"/>
      <c r="RRT24" s="545"/>
      <c r="RRU24" s="545"/>
      <c r="RRV24" s="545"/>
      <c r="RRW24" s="545"/>
      <c r="RRX24" s="545"/>
      <c r="RRY24" s="545"/>
      <c r="RRZ24" s="545"/>
      <c r="RSA24" s="545"/>
      <c r="RSB24" s="545"/>
      <c r="RSC24" s="545"/>
      <c r="RSD24" s="545"/>
      <c r="RSE24" s="545"/>
      <c r="RSF24" s="545"/>
      <c r="RSG24" s="545"/>
      <c r="RSH24" s="545"/>
      <c r="RSI24" s="545"/>
      <c r="RSJ24" s="545"/>
      <c r="RSK24" s="545"/>
      <c r="RSL24" s="545"/>
      <c r="RSM24" s="545"/>
      <c r="RSN24" s="545"/>
      <c r="RSO24" s="545"/>
      <c r="RSP24" s="545"/>
      <c r="RSQ24" s="545"/>
      <c r="RSR24" s="545"/>
      <c r="RSS24" s="545"/>
      <c r="RST24" s="545"/>
      <c r="RSU24" s="545"/>
      <c r="RSV24" s="545"/>
      <c r="RSW24" s="545"/>
      <c r="RSX24" s="545"/>
      <c r="RSY24" s="545"/>
      <c r="RSZ24" s="545"/>
      <c r="RTA24" s="545"/>
      <c r="RTB24" s="545"/>
      <c r="RTC24" s="545"/>
      <c r="RTD24" s="545"/>
      <c r="RTE24" s="545"/>
      <c r="RTF24" s="545"/>
      <c r="RTG24" s="545"/>
      <c r="RTH24" s="545"/>
      <c r="RTI24" s="545"/>
      <c r="RTJ24" s="545"/>
      <c r="RTK24" s="545"/>
      <c r="RTL24" s="545"/>
      <c r="RTM24" s="545"/>
      <c r="RTN24" s="545"/>
      <c r="RTO24" s="545"/>
      <c r="RTP24" s="545"/>
      <c r="RTQ24" s="545"/>
      <c r="RTR24" s="545"/>
      <c r="RTS24" s="545"/>
      <c r="RTT24" s="545"/>
      <c r="RTU24" s="545"/>
      <c r="RTV24" s="545"/>
      <c r="RTW24" s="545"/>
      <c r="RTX24" s="545"/>
      <c r="RTY24" s="545"/>
      <c r="RTZ24" s="545"/>
      <c r="RUA24" s="545"/>
      <c r="RUB24" s="545"/>
      <c r="RUC24" s="545"/>
      <c r="RUD24" s="545"/>
      <c r="RUE24" s="545"/>
      <c r="RUF24" s="545"/>
      <c r="RUG24" s="545"/>
      <c r="RUH24" s="545"/>
      <c r="RUI24" s="545"/>
      <c r="RUJ24" s="545"/>
      <c r="RUK24" s="545"/>
      <c r="RUL24" s="545"/>
      <c r="RUM24" s="545"/>
      <c r="RUN24" s="545"/>
      <c r="RUO24" s="545"/>
      <c r="RUP24" s="545"/>
      <c r="RUQ24" s="545"/>
      <c r="RUR24" s="545"/>
      <c r="RUS24" s="545"/>
      <c r="RUT24" s="545"/>
      <c r="RUU24" s="545"/>
      <c r="RUV24" s="545"/>
      <c r="RUW24" s="545"/>
      <c r="RUX24" s="545"/>
      <c r="RUY24" s="545"/>
      <c r="RUZ24" s="545"/>
      <c r="RVA24" s="545"/>
      <c r="RVB24" s="545"/>
      <c r="RVC24" s="545"/>
      <c r="RVD24" s="545"/>
      <c r="RVE24" s="545"/>
      <c r="RVF24" s="545"/>
      <c r="RVG24" s="545"/>
      <c r="RVH24" s="545"/>
      <c r="RVI24" s="545"/>
      <c r="RVJ24" s="545"/>
      <c r="RVK24" s="545"/>
      <c r="RVL24" s="545"/>
      <c r="RVM24" s="545"/>
      <c r="RVN24" s="545"/>
      <c r="RVO24" s="545"/>
      <c r="RVP24" s="545"/>
      <c r="RVQ24" s="545"/>
      <c r="RVR24" s="545"/>
      <c r="RVS24" s="545"/>
      <c r="RVT24" s="545"/>
      <c r="RVU24" s="545"/>
      <c r="RVV24" s="545"/>
      <c r="RVW24" s="545"/>
      <c r="RVX24" s="545"/>
      <c r="RVY24" s="545"/>
      <c r="RVZ24" s="545"/>
      <c r="RWA24" s="545"/>
      <c r="RWB24" s="545"/>
      <c r="RWC24" s="545"/>
      <c r="RWD24" s="545"/>
      <c r="RWE24" s="545"/>
      <c r="RWF24" s="545"/>
      <c r="RWG24" s="545"/>
      <c r="RWH24" s="545"/>
      <c r="RWI24" s="545"/>
      <c r="RWJ24" s="545"/>
      <c r="RWK24" s="545"/>
      <c r="RWL24" s="545"/>
      <c r="RWM24" s="545"/>
      <c r="RWN24" s="545"/>
      <c r="RWO24" s="545"/>
      <c r="RWP24" s="545"/>
      <c r="RWQ24" s="545"/>
      <c r="RWR24" s="545"/>
      <c r="RWS24" s="545"/>
      <c r="RWT24" s="545"/>
      <c r="RWU24" s="545"/>
      <c r="RWV24" s="545"/>
      <c r="RWW24" s="545"/>
      <c r="RWX24" s="545"/>
      <c r="RWY24" s="545"/>
      <c r="RWZ24" s="545"/>
      <c r="RXA24" s="545"/>
      <c r="RXB24" s="545"/>
      <c r="RXC24" s="545"/>
      <c r="RXD24" s="545"/>
      <c r="RXE24" s="545"/>
      <c r="RXF24" s="545"/>
      <c r="RXG24" s="545"/>
      <c r="RXH24" s="545"/>
      <c r="RXI24" s="545"/>
      <c r="RXJ24" s="545"/>
      <c r="RXK24" s="545"/>
      <c r="RXL24" s="545"/>
      <c r="RXM24" s="545"/>
      <c r="RXN24" s="545"/>
      <c r="RXO24" s="545"/>
      <c r="RXP24" s="545"/>
      <c r="RXQ24" s="545"/>
      <c r="RXR24" s="545"/>
      <c r="RXS24" s="545"/>
      <c r="RXT24" s="545"/>
      <c r="RXU24" s="545"/>
      <c r="RXV24" s="545"/>
      <c r="RXW24" s="545"/>
      <c r="RXX24" s="545"/>
      <c r="RXY24" s="545"/>
      <c r="RXZ24" s="545"/>
      <c r="RYA24" s="545"/>
      <c r="RYB24" s="545"/>
      <c r="RYC24" s="545"/>
      <c r="RYD24" s="545"/>
      <c r="RYE24" s="545"/>
      <c r="RYF24" s="545"/>
      <c r="RYG24" s="545"/>
      <c r="RYH24" s="545"/>
      <c r="RYI24" s="545"/>
      <c r="RYJ24" s="545"/>
      <c r="RYK24" s="545"/>
      <c r="RYL24" s="545"/>
      <c r="RYM24" s="545"/>
      <c r="RYN24" s="545"/>
      <c r="RYO24" s="545"/>
      <c r="RYP24" s="545"/>
      <c r="RYQ24" s="545"/>
      <c r="RYR24" s="545"/>
      <c r="RYS24" s="545"/>
      <c r="RYT24" s="545"/>
      <c r="RYU24" s="545"/>
      <c r="RYV24" s="545"/>
      <c r="RYW24" s="545"/>
      <c r="RYX24" s="545"/>
      <c r="RYY24" s="545"/>
      <c r="RYZ24" s="545"/>
      <c r="RZA24" s="545"/>
      <c r="RZB24" s="545"/>
      <c r="RZC24" s="545"/>
      <c r="RZD24" s="545"/>
      <c r="RZE24" s="545"/>
      <c r="RZF24" s="545"/>
      <c r="RZG24" s="545"/>
      <c r="RZH24" s="545"/>
      <c r="RZI24" s="545"/>
      <c r="RZJ24" s="545"/>
      <c r="RZK24" s="545"/>
      <c r="RZL24" s="545"/>
      <c r="RZM24" s="545"/>
      <c r="RZN24" s="545"/>
      <c r="RZO24" s="545"/>
      <c r="RZP24" s="545"/>
      <c r="RZQ24" s="545"/>
      <c r="RZR24" s="545"/>
      <c r="RZS24" s="545"/>
      <c r="RZT24" s="545"/>
      <c r="RZU24" s="545"/>
      <c r="RZV24" s="545"/>
      <c r="RZW24" s="545"/>
      <c r="RZX24" s="545"/>
      <c r="RZY24" s="545"/>
      <c r="RZZ24" s="545"/>
      <c r="SAA24" s="545"/>
      <c r="SAB24" s="545"/>
      <c r="SAC24" s="545"/>
      <c r="SAD24" s="545"/>
      <c r="SAE24" s="545"/>
      <c r="SAF24" s="545"/>
      <c r="SAG24" s="545"/>
      <c r="SAH24" s="545"/>
      <c r="SAI24" s="545"/>
      <c r="SAJ24" s="545"/>
      <c r="SAK24" s="545"/>
      <c r="SAL24" s="545"/>
      <c r="SAM24" s="545"/>
      <c r="SAN24" s="545"/>
      <c r="SAO24" s="545"/>
      <c r="SAP24" s="545"/>
      <c r="SAQ24" s="545"/>
      <c r="SAR24" s="545"/>
      <c r="SAS24" s="545"/>
      <c r="SAT24" s="545"/>
      <c r="SAU24" s="545"/>
      <c r="SAV24" s="545"/>
      <c r="SAW24" s="545"/>
      <c r="SAX24" s="545"/>
      <c r="SAY24" s="545"/>
      <c r="SAZ24" s="545"/>
      <c r="SBA24" s="545"/>
      <c r="SBB24" s="545"/>
      <c r="SBC24" s="545"/>
      <c r="SBD24" s="545"/>
      <c r="SBE24" s="545"/>
      <c r="SBF24" s="545"/>
      <c r="SBG24" s="545"/>
      <c r="SBH24" s="545"/>
      <c r="SBI24" s="545"/>
      <c r="SBJ24" s="545"/>
      <c r="SBK24" s="545"/>
      <c r="SBL24" s="545"/>
      <c r="SBM24" s="545"/>
      <c r="SBN24" s="545"/>
      <c r="SBO24" s="545"/>
      <c r="SBP24" s="545"/>
      <c r="SBQ24" s="545"/>
      <c r="SBR24" s="545"/>
      <c r="SBS24" s="545"/>
      <c r="SBT24" s="545"/>
      <c r="SBU24" s="545"/>
      <c r="SBV24" s="545"/>
      <c r="SBW24" s="545"/>
      <c r="SBX24" s="545"/>
      <c r="SBY24" s="545"/>
      <c r="SBZ24" s="545"/>
      <c r="SCA24" s="545"/>
      <c r="SCB24" s="545"/>
      <c r="SCC24" s="545"/>
      <c r="SCD24" s="545"/>
      <c r="SCE24" s="545"/>
      <c r="SCF24" s="545"/>
      <c r="SCG24" s="545"/>
      <c r="SCH24" s="545"/>
      <c r="SCI24" s="545"/>
      <c r="SCJ24" s="545"/>
      <c r="SCK24" s="545"/>
      <c r="SCL24" s="545"/>
      <c r="SCM24" s="545"/>
      <c r="SCN24" s="545"/>
      <c r="SCO24" s="545"/>
      <c r="SCP24" s="545"/>
      <c r="SCQ24" s="545"/>
      <c r="SCR24" s="545"/>
      <c r="SCS24" s="545"/>
      <c r="SCT24" s="545"/>
      <c r="SCU24" s="545"/>
      <c r="SCV24" s="545"/>
      <c r="SCW24" s="545"/>
      <c r="SCX24" s="545"/>
      <c r="SCY24" s="545"/>
      <c r="SCZ24" s="545"/>
      <c r="SDA24" s="545"/>
      <c r="SDB24" s="545"/>
      <c r="SDC24" s="545"/>
      <c r="SDD24" s="545"/>
      <c r="SDE24" s="545"/>
      <c r="SDF24" s="545"/>
      <c r="SDG24" s="545"/>
      <c r="SDH24" s="545"/>
      <c r="SDI24" s="545"/>
      <c r="SDJ24" s="545"/>
      <c r="SDK24" s="545"/>
      <c r="SDL24" s="545"/>
      <c r="SDM24" s="545"/>
      <c r="SDN24" s="545"/>
      <c r="SDO24" s="545"/>
      <c r="SDP24" s="545"/>
      <c r="SDQ24" s="545"/>
      <c r="SDR24" s="545"/>
      <c r="SDS24" s="545"/>
      <c r="SDT24" s="545"/>
      <c r="SDU24" s="545"/>
      <c r="SDV24" s="545"/>
      <c r="SDW24" s="545"/>
      <c r="SDX24" s="545"/>
      <c r="SDY24" s="545"/>
      <c r="SDZ24" s="545"/>
      <c r="SEA24" s="545"/>
      <c r="SEB24" s="545"/>
      <c r="SEC24" s="545"/>
      <c r="SED24" s="545"/>
      <c r="SEE24" s="545"/>
      <c r="SEF24" s="545"/>
      <c r="SEG24" s="545"/>
      <c r="SEH24" s="545"/>
      <c r="SEI24" s="545"/>
      <c r="SEJ24" s="545"/>
      <c r="SEK24" s="545"/>
      <c r="SEL24" s="545"/>
      <c r="SEM24" s="545"/>
      <c r="SEN24" s="545"/>
      <c r="SEO24" s="545"/>
      <c r="SEP24" s="545"/>
      <c r="SEQ24" s="545"/>
      <c r="SER24" s="545"/>
      <c r="SES24" s="545"/>
      <c r="SET24" s="545"/>
      <c r="SEU24" s="545"/>
      <c r="SEV24" s="545"/>
      <c r="SEW24" s="545"/>
      <c r="SEX24" s="545"/>
      <c r="SEY24" s="545"/>
      <c r="SEZ24" s="545"/>
      <c r="SFA24" s="545"/>
      <c r="SFB24" s="545"/>
      <c r="SFC24" s="545"/>
      <c r="SFD24" s="545"/>
      <c r="SFE24" s="545"/>
      <c r="SFF24" s="545"/>
      <c r="SFG24" s="545"/>
      <c r="SFH24" s="545"/>
      <c r="SFI24" s="545"/>
      <c r="SFJ24" s="545"/>
      <c r="SFK24" s="545"/>
      <c r="SFL24" s="545"/>
      <c r="SFM24" s="545"/>
      <c r="SFN24" s="545"/>
      <c r="SFO24" s="545"/>
      <c r="SFP24" s="545"/>
      <c r="SFQ24" s="545"/>
      <c r="SFR24" s="545"/>
      <c r="SFS24" s="545"/>
      <c r="SFT24" s="545"/>
      <c r="SFU24" s="545"/>
      <c r="SFV24" s="545"/>
      <c r="SFW24" s="545"/>
      <c r="SFX24" s="545"/>
      <c r="SFY24" s="545"/>
      <c r="SFZ24" s="545"/>
      <c r="SGA24" s="545"/>
      <c r="SGB24" s="545"/>
      <c r="SGC24" s="545"/>
      <c r="SGD24" s="545"/>
      <c r="SGE24" s="545"/>
      <c r="SGF24" s="545"/>
      <c r="SGG24" s="545"/>
      <c r="SGH24" s="545"/>
      <c r="SGI24" s="545"/>
      <c r="SGJ24" s="545"/>
      <c r="SGK24" s="545"/>
      <c r="SGL24" s="545"/>
      <c r="SGM24" s="545"/>
      <c r="SGN24" s="545"/>
      <c r="SGO24" s="545"/>
      <c r="SGP24" s="545"/>
      <c r="SGQ24" s="545"/>
      <c r="SGR24" s="545"/>
      <c r="SGS24" s="545"/>
      <c r="SGT24" s="545"/>
      <c r="SGU24" s="545"/>
      <c r="SGV24" s="545"/>
      <c r="SGW24" s="545"/>
      <c r="SGX24" s="545"/>
      <c r="SGY24" s="545"/>
      <c r="SGZ24" s="545"/>
      <c r="SHA24" s="545"/>
      <c r="SHB24" s="545"/>
      <c r="SHC24" s="545"/>
      <c r="SHD24" s="545"/>
      <c r="SHE24" s="545"/>
      <c r="SHF24" s="545"/>
      <c r="SHG24" s="545"/>
      <c r="SHH24" s="545"/>
      <c r="SHI24" s="545"/>
      <c r="SHJ24" s="545"/>
      <c r="SHK24" s="545"/>
      <c r="SHL24" s="545"/>
      <c r="SHM24" s="545"/>
      <c r="SHN24" s="545"/>
      <c r="SHO24" s="545"/>
      <c r="SHP24" s="545"/>
      <c r="SHQ24" s="545"/>
      <c r="SHR24" s="545"/>
      <c r="SHS24" s="545"/>
      <c r="SHT24" s="545"/>
      <c r="SHU24" s="545"/>
      <c r="SHV24" s="545"/>
      <c r="SHW24" s="545"/>
      <c r="SHX24" s="545"/>
      <c r="SHY24" s="545"/>
      <c r="SHZ24" s="545"/>
      <c r="SIA24" s="545"/>
      <c r="SIB24" s="545"/>
      <c r="SIC24" s="545"/>
      <c r="SID24" s="545"/>
      <c r="SIE24" s="545"/>
      <c r="SIF24" s="545"/>
      <c r="SIG24" s="545"/>
      <c r="SIH24" s="545"/>
      <c r="SII24" s="545"/>
      <c r="SIJ24" s="545"/>
      <c r="SIK24" s="545"/>
      <c r="SIL24" s="545"/>
      <c r="SIM24" s="545"/>
      <c r="SIN24" s="545"/>
      <c r="SIO24" s="545"/>
      <c r="SIP24" s="545"/>
      <c r="SIQ24" s="545"/>
      <c r="SIR24" s="545"/>
      <c r="SIS24" s="545"/>
      <c r="SIT24" s="545"/>
      <c r="SIU24" s="545"/>
      <c r="SIV24" s="545"/>
      <c r="SIW24" s="545"/>
      <c r="SIX24" s="545"/>
      <c r="SIY24" s="545"/>
      <c r="SIZ24" s="545"/>
      <c r="SJA24" s="545"/>
      <c r="SJB24" s="545"/>
      <c r="SJC24" s="545"/>
      <c r="SJD24" s="545"/>
      <c r="SJE24" s="545"/>
      <c r="SJF24" s="545"/>
      <c r="SJG24" s="545"/>
      <c r="SJH24" s="545"/>
      <c r="SJI24" s="545"/>
      <c r="SJJ24" s="545"/>
      <c r="SJK24" s="545"/>
      <c r="SJL24" s="545"/>
      <c r="SJM24" s="545"/>
      <c r="SJN24" s="545"/>
      <c r="SJO24" s="545"/>
      <c r="SJP24" s="545"/>
      <c r="SJQ24" s="545"/>
      <c r="SJR24" s="545"/>
      <c r="SJS24" s="545"/>
      <c r="SJT24" s="545"/>
      <c r="SJU24" s="545"/>
      <c r="SJV24" s="545"/>
      <c r="SJW24" s="545"/>
      <c r="SJX24" s="545"/>
      <c r="SJY24" s="545"/>
      <c r="SJZ24" s="545"/>
      <c r="SKA24" s="545"/>
      <c r="SKB24" s="545"/>
      <c r="SKC24" s="545"/>
      <c r="SKD24" s="545"/>
      <c r="SKE24" s="545"/>
      <c r="SKF24" s="545"/>
      <c r="SKG24" s="545"/>
      <c r="SKH24" s="545"/>
      <c r="SKI24" s="545"/>
      <c r="SKJ24" s="545"/>
      <c r="SKK24" s="545"/>
      <c r="SKL24" s="545"/>
      <c r="SKM24" s="545"/>
      <c r="SKN24" s="545"/>
      <c r="SKO24" s="545"/>
      <c r="SKP24" s="545"/>
      <c r="SKQ24" s="545"/>
      <c r="SKR24" s="545"/>
      <c r="SKS24" s="545"/>
      <c r="SKT24" s="545"/>
      <c r="SKU24" s="545"/>
      <c r="SKV24" s="545"/>
      <c r="SKW24" s="545"/>
      <c r="SKX24" s="545"/>
      <c r="SKY24" s="545"/>
      <c r="SKZ24" s="545"/>
      <c r="SLA24" s="545"/>
      <c r="SLB24" s="545"/>
      <c r="SLC24" s="545"/>
      <c r="SLD24" s="545"/>
      <c r="SLE24" s="545"/>
      <c r="SLF24" s="545"/>
      <c r="SLG24" s="545"/>
      <c r="SLH24" s="545"/>
      <c r="SLI24" s="545"/>
      <c r="SLJ24" s="545"/>
      <c r="SLK24" s="545"/>
      <c r="SLL24" s="545"/>
      <c r="SLM24" s="545"/>
      <c r="SLN24" s="545"/>
      <c r="SLO24" s="545"/>
      <c r="SLP24" s="545"/>
      <c r="SLQ24" s="545"/>
      <c r="SLR24" s="545"/>
      <c r="SLS24" s="545"/>
      <c r="SLT24" s="545"/>
      <c r="SLU24" s="545"/>
      <c r="SLV24" s="545"/>
      <c r="SLW24" s="545"/>
      <c r="SLX24" s="545"/>
      <c r="SLY24" s="545"/>
      <c r="SLZ24" s="545"/>
      <c r="SMA24" s="545"/>
      <c r="SMB24" s="545"/>
      <c r="SMC24" s="545"/>
      <c r="SMD24" s="545"/>
      <c r="SME24" s="545"/>
      <c r="SMF24" s="545"/>
      <c r="SMG24" s="545"/>
      <c r="SMH24" s="545"/>
      <c r="SMI24" s="545"/>
      <c r="SMJ24" s="545"/>
      <c r="SMK24" s="545"/>
      <c r="SML24" s="545"/>
      <c r="SMM24" s="545"/>
      <c r="SMN24" s="545"/>
      <c r="SMO24" s="545"/>
      <c r="SMP24" s="545"/>
      <c r="SMQ24" s="545"/>
      <c r="SMR24" s="545"/>
      <c r="SMS24" s="545"/>
      <c r="SMT24" s="545"/>
      <c r="SMU24" s="545"/>
      <c r="SMV24" s="545"/>
      <c r="SMW24" s="545"/>
      <c r="SMX24" s="545"/>
      <c r="SMY24" s="545"/>
      <c r="SMZ24" s="545"/>
      <c r="SNA24" s="545"/>
      <c r="SNB24" s="545"/>
      <c r="SNC24" s="545"/>
      <c r="SND24" s="545"/>
      <c r="SNE24" s="545"/>
      <c r="SNF24" s="545"/>
      <c r="SNG24" s="545"/>
      <c r="SNH24" s="545"/>
      <c r="SNI24" s="545"/>
      <c r="SNJ24" s="545"/>
      <c r="SNK24" s="545"/>
      <c r="SNL24" s="545"/>
      <c r="SNM24" s="545"/>
      <c r="SNN24" s="545"/>
      <c r="SNO24" s="545"/>
      <c r="SNP24" s="545"/>
      <c r="SNQ24" s="545"/>
      <c r="SNR24" s="545"/>
      <c r="SNS24" s="545"/>
      <c r="SNT24" s="545"/>
      <c r="SNU24" s="545"/>
      <c r="SNV24" s="545"/>
      <c r="SNW24" s="545"/>
      <c r="SNX24" s="545"/>
      <c r="SNY24" s="545"/>
      <c r="SNZ24" s="545"/>
      <c r="SOA24" s="545"/>
      <c r="SOB24" s="545"/>
      <c r="SOC24" s="545"/>
      <c r="SOD24" s="545"/>
      <c r="SOE24" s="545"/>
      <c r="SOF24" s="545"/>
      <c r="SOG24" s="545"/>
      <c r="SOH24" s="545"/>
      <c r="SOI24" s="545"/>
      <c r="SOJ24" s="545"/>
      <c r="SOK24" s="545"/>
      <c r="SOL24" s="545"/>
      <c r="SOM24" s="545"/>
      <c r="SON24" s="545"/>
      <c r="SOO24" s="545"/>
      <c r="SOP24" s="545"/>
      <c r="SOQ24" s="545"/>
      <c r="SOR24" s="545"/>
      <c r="SOS24" s="545"/>
      <c r="SOT24" s="545"/>
      <c r="SOU24" s="545"/>
      <c r="SOV24" s="545"/>
      <c r="SOW24" s="545"/>
      <c r="SOX24" s="545"/>
      <c r="SOY24" s="545"/>
      <c r="SOZ24" s="545"/>
      <c r="SPA24" s="545"/>
      <c r="SPB24" s="545"/>
      <c r="SPC24" s="545"/>
      <c r="SPD24" s="545"/>
      <c r="SPE24" s="545"/>
      <c r="SPF24" s="545"/>
      <c r="SPG24" s="545"/>
      <c r="SPH24" s="545"/>
      <c r="SPI24" s="545"/>
      <c r="SPJ24" s="545"/>
      <c r="SPK24" s="545"/>
      <c r="SPL24" s="545"/>
      <c r="SPM24" s="545"/>
      <c r="SPN24" s="545"/>
      <c r="SPO24" s="545"/>
      <c r="SPP24" s="545"/>
      <c r="SPQ24" s="545"/>
      <c r="SPR24" s="545"/>
      <c r="SPS24" s="545"/>
      <c r="SPT24" s="545"/>
      <c r="SPU24" s="545"/>
      <c r="SPV24" s="545"/>
      <c r="SPW24" s="545"/>
      <c r="SPX24" s="545"/>
      <c r="SPY24" s="545"/>
      <c r="SPZ24" s="545"/>
      <c r="SQA24" s="545"/>
      <c r="SQB24" s="545"/>
      <c r="SQC24" s="545"/>
      <c r="SQD24" s="545"/>
      <c r="SQE24" s="545"/>
      <c r="SQF24" s="545"/>
      <c r="SQG24" s="545"/>
      <c r="SQH24" s="545"/>
      <c r="SQI24" s="545"/>
      <c r="SQJ24" s="545"/>
      <c r="SQK24" s="545"/>
      <c r="SQL24" s="545"/>
      <c r="SQM24" s="545"/>
      <c r="SQN24" s="545"/>
      <c r="SQO24" s="545"/>
      <c r="SQP24" s="545"/>
      <c r="SQQ24" s="545"/>
      <c r="SQR24" s="545"/>
      <c r="SQS24" s="545"/>
      <c r="SQT24" s="545"/>
      <c r="SQU24" s="545"/>
      <c r="SQV24" s="545"/>
      <c r="SQW24" s="545"/>
      <c r="SQX24" s="545"/>
      <c r="SQY24" s="545"/>
      <c r="SQZ24" s="545"/>
      <c r="SRA24" s="545"/>
      <c r="SRB24" s="545"/>
      <c r="SRC24" s="545"/>
      <c r="SRD24" s="545"/>
      <c r="SRE24" s="545"/>
      <c r="SRF24" s="545"/>
      <c r="SRG24" s="545"/>
      <c r="SRH24" s="545"/>
      <c r="SRI24" s="545"/>
      <c r="SRJ24" s="545"/>
      <c r="SRK24" s="545"/>
      <c r="SRL24" s="545"/>
      <c r="SRM24" s="545"/>
      <c r="SRN24" s="545"/>
      <c r="SRO24" s="545"/>
      <c r="SRP24" s="545"/>
      <c r="SRQ24" s="545"/>
      <c r="SRR24" s="545"/>
      <c r="SRS24" s="545"/>
      <c r="SRT24" s="545"/>
      <c r="SRU24" s="545"/>
      <c r="SRV24" s="545"/>
      <c r="SRW24" s="545"/>
      <c r="SRX24" s="545"/>
      <c r="SRY24" s="545"/>
      <c r="SRZ24" s="545"/>
      <c r="SSA24" s="545"/>
      <c r="SSB24" s="545"/>
      <c r="SSC24" s="545"/>
      <c r="SSD24" s="545"/>
      <c r="SSE24" s="545"/>
      <c r="SSF24" s="545"/>
      <c r="SSG24" s="545"/>
      <c r="SSH24" s="545"/>
      <c r="SSI24" s="545"/>
      <c r="SSJ24" s="545"/>
      <c r="SSK24" s="545"/>
      <c r="SSL24" s="545"/>
      <c r="SSM24" s="545"/>
      <c r="SSN24" s="545"/>
      <c r="SSO24" s="545"/>
      <c r="SSP24" s="545"/>
      <c r="SSQ24" s="545"/>
      <c r="SSR24" s="545"/>
      <c r="SSS24" s="545"/>
      <c r="SST24" s="545"/>
      <c r="SSU24" s="545"/>
      <c r="SSV24" s="545"/>
      <c r="SSW24" s="545"/>
      <c r="SSX24" s="545"/>
      <c r="SSY24" s="545"/>
      <c r="SSZ24" s="545"/>
      <c r="STA24" s="545"/>
      <c r="STB24" s="545"/>
      <c r="STC24" s="545"/>
      <c r="STD24" s="545"/>
      <c r="STE24" s="545"/>
      <c r="STF24" s="545"/>
      <c r="STG24" s="545"/>
      <c r="STH24" s="545"/>
      <c r="STI24" s="545"/>
      <c r="STJ24" s="545"/>
      <c r="STK24" s="545"/>
      <c r="STL24" s="545"/>
      <c r="STM24" s="545"/>
      <c r="STN24" s="545"/>
      <c r="STO24" s="545"/>
      <c r="STP24" s="545"/>
      <c r="STQ24" s="545"/>
      <c r="STR24" s="545"/>
      <c r="STS24" s="545"/>
      <c r="STT24" s="545"/>
      <c r="STU24" s="545"/>
      <c r="STV24" s="545"/>
      <c r="STW24" s="545"/>
      <c r="STX24" s="545"/>
      <c r="STY24" s="545"/>
      <c r="STZ24" s="545"/>
      <c r="SUA24" s="545"/>
      <c r="SUB24" s="545"/>
      <c r="SUC24" s="545"/>
      <c r="SUD24" s="545"/>
      <c r="SUE24" s="545"/>
      <c r="SUF24" s="545"/>
      <c r="SUG24" s="545"/>
      <c r="SUH24" s="545"/>
      <c r="SUI24" s="545"/>
      <c r="SUJ24" s="545"/>
      <c r="SUK24" s="545"/>
      <c r="SUL24" s="545"/>
      <c r="SUM24" s="545"/>
      <c r="SUN24" s="545"/>
      <c r="SUO24" s="545"/>
      <c r="SUP24" s="545"/>
      <c r="SUQ24" s="545"/>
      <c r="SUR24" s="545"/>
      <c r="SUS24" s="545"/>
      <c r="SUT24" s="545"/>
      <c r="SUU24" s="545"/>
      <c r="SUV24" s="545"/>
      <c r="SUW24" s="545"/>
      <c r="SUX24" s="545"/>
      <c r="SUY24" s="545"/>
      <c r="SUZ24" s="545"/>
      <c r="SVA24" s="545"/>
      <c r="SVB24" s="545"/>
      <c r="SVC24" s="545"/>
      <c r="SVD24" s="545"/>
      <c r="SVE24" s="545"/>
      <c r="SVF24" s="545"/>
      <c r="SVG24" s="545"/>
      <c r="SVH24" s="545"/>
      <c r="SVI24" s="545"/>
      <c r="SVJ24" s="545"/>
      <c r="SVK24" s="545"/>
      <c r="SVL24" s="545"/>
      <c r="SVM24" s="545"/>
      <c r="SVN24" s="545"/>
      <c r="SVO24" s="545"/>
      <c r="SVP24" s="545"/>
      <c r="SVQ24" s="545"/>
      <c r="SVR24" s="545"/>
      <c r="SVS24" s="545"/>
      <c r="SVT24" s="545"/>
      <c r="SVU24" s="545"/>
      <c r="SVV24" s="545"/>
      <c r="SVW24" s="545"/>
      <c r="SVX24" s="545"/>
      <c r="SVY24" s="545"/>
      <c r="SVZ24" s="545"/>
      <c r="SWA24" s="545"/>
      <c r="SWB24" s="545"/>
      <c r="SWC24" s="545"/>
      <c r="SWD24" s="545"/>
      <c r="SWE24" s="545"/>
      <c r="SWF24" s="545"/>
      <c r="SWG24" s="545"/>
      <c r="SWH24" s="545"/>
      <c r="SWI24" s="545"/>
      <c r="SWJ24" s="545"/>
      <c r="SWK24" s="545"/>
      <c r="SWL24" s="545"/>
      <c r="SWM24" s="545"/>
      <c r="SWN24" s="545"/>
      <c r="SWO24" s="545"/>
      <c r="SWP24" s="545"/>
      <c r="SWQ24" s="545"/>
      <c r="SWR24" s="545"/>
      <c r="SWS24" s="545"/>
      <c r="SWT24" s="545"/>
      <c r="SWU24" s="545"/>
      <c r="SWV24" s="545"/>
      <c r="SWW24" s="545"/>
      <c r="SWX24" s="545"/>
      <c r="SWY24" s="545"/>
      <c r="SWZ24" s="545"/>
      <c r="SXA24" s="545"/>
      <c r="SXB24" s="545"/>
      <c r="SXC24" s="545"/>
      <c r="SXD24" s="545"/>
      <c r="SXE24" s="545"/>
      <c r="SXF24" s="545"/>
      <c r="SXG24" s="545"/>
      <c r="SXH24" s="545"/>
      <c r="SXI24" s="545"/>
      <c r="SXJ24" s="545"/>
      <c r="SXK24" s="545"/>
      <c r="SXL24" s="545"/>
      <c r="SXM24" s="545"/>
      <c r="SXN24" s="545"/>
      <c r="SXO24" s="545"/>
      <c r="SXP24" s="545"/>
      <c r="SXQ24" s="545"/>
      <c r="SXR24" s="545"/>
      <c r="SXS24" s="545"/>
      <c r="SXT24" s="545"/>
      <c r="SXU24" s="545"/>
      <c r="SXV24" s="545"/>
      <c r="SXW24" s="545"/>
      <c r="SXX24" s="545"/>
      <c r="SXY24" s="545"/>
      <c r="SXZ24" s="545"/>
      <c r="SYA24" s="545"/>
      <c r="SYB24" s="545"/>
      <c r="SYC24" s="545"/>
      <c r="SYD24" s="545"/>
      <c r="SYE24" s="545"/>
      <c r="SYF24" s="545"/>
      <c r="SYG24" s="545"/>
      <c r="SYH24" s="545"/>
      <c r="SYI24" s="545"/>
      <c r="SYJ24" s="545"/>
      <c r="SYK24" s="545"/>
      <c r="SYL24" s="545"/>
      <c r="SYM24" s="545"/>
      <c r="SYN24" s="545"/>
      <c r="SYO24" s="545"/>
      <c r="SYP24" s="545"/>
      <c r="SYQ24" s="545"/>
      <c r="SYR24" s="545"/>
      <c r="SYS24" s="545"/>
      <c r="SYT24" s="545"/>
      <c r="SYU24" s="545"/>
      <c r="SYV24" s="545"/>
      <c r="SYW24" s="545"/>
      <c r="SYX24" s="545"/>
      <c r="SYY24" s="545"/>
      <c r="SYZ24" s="545"/>
      <c r="SZA24" s="545"/>
      <c r="SZB24" s="545"/>
      <c r="SZC24" s="545"/>
      <c r="SZD24" s="545"/>
      <c r="SZE24" s="545"/>
      <c r="SZF24" s="545"/>
      <c r="SZG24" s="545"/>
      <c r="SZH24" s="545"/>
      <c r="SZI24" s="545"/>
      <c r="SZJ24" s="545"/>
      <c r="SZK24" s="545"/>
      <c r="SZL24" s="545"/>
      <c r="SZM24" s="545"/>
      <c r="SZN24" s="545"/>
      <c r="SZO24" s="545"/>
      <c r="SZP24" s="545"/>
      <c r="SZQ24" s="545"/>
      <c r="SZR24" s="545"/>
      <c r="SZS24" s="545"/>
      <c r="SZT24" s="545"/>
      <c r="SZU24" s="545"/>
      <c r="SZV24" s="545"/>
      <c r="SZW24" s="545"/>
      <c r="SZX24" s="545"/>
      <c r="SZY24" s="545"/>
      <c r="SZZ24" s="545"/>
      <c r="TAA24" s="545"/>
      <c r="TAB24" s="545"/>
      <c r="TAC24" s="545"/>
      <c r="TAD24" s="545"/>
      <c r="TAE24" s="545"/>
      <c r="TAF24" s="545"/>
      <c r="TAG24" s="545"/>
      <c r="TAH24" s="545"/>
      <c r="TAI24" s="545"/>
      <c r="TAJ24" s="545"/>
      <c r="TAK24" s="545"/>
      <c r="TAL24" s="545"/>
      <c r="TAM24" s="545"/>
      <c r="TAN24" s="545"/>
      <c r="TAO24" s="545"/>
      <c r="TAP24" s="545"/>
      <c r="TAQ24" s="545"/>
      <c r="TAR24" s="545"/>
      <c r="TAS24" s="545"/>
      <c r="TAT24" s="545"/>
      <c r="TAU24" s="545"/>
      <c r="TAV24" s="545"/>
      <c r="TAW24" s="545"/>
      <c r="TAX24" s="545"/>
      <c r="TAY24" s="545"/>
      <c r="TAZ24" s="545"/>
      <c r="TBA24" s="545"/>
      <c r="TBB24" s="545"/>
      <c r="TBC24" s="545"/>
      <c r="TBD24" s="545"/>
      <c r="TBE24" s="545"/>
      <c r="TBF24" s="545"/>
      <c r="TBG24" s="545"/>
      <c r="TBH24" s="545"/>
      <c r="TBI24" s="545"/>
      <c r="TBJ24" s="545"/>
      <c r="TBK24" s="545"/>
      <c r="TBL24" s="545"/>
      <c r="TBM24" s="545"/>
      <c r="TBN24" s="545"/>
      <c r="TBO24" s="545"/>
      <c r="TBP24" s="545"/>
      <c r="TBQ24" s="545"/>
      <c r="TBR24" s="545"/>
      <c r="TBS24" s="545"/>
      <c r="TBT24" s="545"/>
      <c r="TBU24" s="545"/>
      <c r="TBV24" s="545"/>
      <c r="TBW24" s="545"/>
      <c r="TBX24" s="545"/>
      <c r="TBY24" s="545"/>
      <c r="TBZ24" s="545"/>
      <c r="TCA24" s="545"/>
      <c r="TCB24" s="545"/>
      <c r="TCC24" s="545"/>
      <c r="TCD24" s="545"/>
      <c r="TCE24" s="545"/>
      <c r="TCF24" s="545"/>
      <c r="TCG24" s="545"/>
      <c r="TCH24" s="545"/>
      <c r="TCI24" s="545"/>
      <c r="TCJ24" s="545"/>
      <c r="TCK24" s="545"/>
      <c r="TCL24" s="545"/>
      <c r="TCM24" s="545"/>
      <c r="TCN24" s="545"/>
      <c r="TCO24" s="545"/>
      <c r="TCP24" s="545"/>
      <c r="TCQ24" s="545"/>
      <c r="TCR24" s="545"/>
      <c r="TCS24" s="545"/>
      <c r="TCT24" s="545"/>
      <c r="TCU24" s="545"/>
      <c r="TCV24" s="545"/>
      <c r="TCW24" s="545"/>
      <c r="TCX24" s="545"/>
      <c r="TCY24" s="545"/>
      <c r="TCZ24" s="545"/>
      <c r="TDA24" s="545"/>
      <c r="TDB24" s="545"/>
      <c r="TDC24" s="545"/>
      <c r="TDD24" s="545"/>
      <c r="TDE24" s="545"/>
      <c r="TDF24" s="545"/>
      <c r="TDG24" s="545"/>
      <c r="TDH24" s="545"/>
      <c r="TDI24" s="545"/>
      <c r="TDJ24" s="545"/>
      <c r="TDK24" s="545"/>
      <c r="TDL24" s="545"/>
      <c r="TDM24" s="545"/>
      <c r="TDN24" s="545"/>
      <c r="TDO24" s="545"/>
      <c r="TDP24" s="545"/>
      <c r="TDQ24" s="545"/>
      <c r="TDR24" s="545"/>
      <c r="TDS24" s="545"/>
      <c r="TDT24" s="545"/>
      <c r="TDU24" s="545"/>
      <c r="TDV24" s="545"/>
      <c r="TDW24" s="545"/>
      <c r="TDX24" s="545"/>
      <c r="TDY24" s="545"/>
      <c r="TDZ24" s="545"/>
      <c r="TEA24" s="545"/>
      <c r="TEB24" s="545"/>
      <c r="TEC24" s="545"/>
      <c r="TED24" s="545"/>
      <c r="TEE24" s="545"/>
      <c r="TEF24" s="545"/>
      <c r="TEG24" s="545"/>
      <c r="TEH24" s="545"/>
      <c r="TEI24" s="545"/>
      <c r="TEJ24" s="545"/>
      <c r="TEK24" s="545"/>
      <c r="TEL24" s="545"/>
      <c r="TEM24" s="545"/>
      <c r="TEN24" s="545"/>
      <c r="TEO24" s="545"/>
      <c r="TEP24" s="545"/>
      <c r="TEQ24" s="545"/>
      <c r="TER24" s="545"/>
      <c r="TES24" s="545"/>
      <c r="TET24" s="545"/>
      <c r="TEU24" s="545"/>
      <c r="TEV24" s="545"/>
      <c r="TEW24" s="545"/>
      <c r="TEX24" s="545"/>
      <c r="TEY24" s="545"/>
      <c r="TEZ24" s="545"/>
      <c r="TFA24" s="545"/>
      <c r="TFB24" s="545"/>
      <c r="TFC24" s="545"/>
      <c r="TFD24" s="545"/>
      <c r="TFE24" s="545"/>
      <c r="TFF24" s="545"/>
      <c r="TFG24" s="545"/>
      <c r="TFH24" s="545"/>
      <c r="TFI24" s="545"/>
      <c r="TFJ24" s="545"/>
      <c r="TFK24" s="545"/>
      <c r="TFL24" s="545"/>
      <c r="TFM24" s="545"/>
      <c r="TFN24" s="545"/>
      <c r="TFO24" s="545"/>
      <c r="TFP24" s="545"/>
      <c r="TFQ24" s="545"/>
      <c r="TFR24" s="545"/>
      <c r="TFS24" s="545"/>
      <c r="TFT24" s="545"/>
      <c r="TFU24" s="545"/>
      <c r="TFV24" s="545"/>
      <c r="TFW24" s="545"/>
      <c r="TFX24" s="545"/>
      <c r="TFY24" s="545"/>
      <c r="TFZ24" s="545"/>
      <c r="TGA24" s="545"/>
      <c r="TGB24" s="545"/>
      <c r="TGC24" s="545"/>
      <c r="TGD24" s="545"/>
      <c r="TGE24" s="545"/>
      <c r="TGF24" s="545"/>
      <c r="TGG24" s="545"/>
      <c r="TGH24" s="545"/>
      <c r="TGI24" s="545"/>
      <c r="TGJ24" s="545"/>
      <c r="TGK24" s="545"/>
      <c r="TGL24" s="545"/>
      <c r="TGM24" s="545"/>
      <c r="TGN24" s="545"/>
      <c r="TGO24" s="545"/>
      <c r="TGP24" s="545"/>
      <c r="TGQ24" s="545"/>
      <c r="TGR24" s="545"/>
      <c r="TGS24" s="545"/>
      <c r="TGT24" s="545"/>
      <c r="TGU24" s="545"/>
      <c r="TGV24" s="545"/>
      <c r="TGW24" s="545"/>
      <c r="TGX24" s="545"/>
      <c r="TGY24" s="545"/>
      <c r="TGZ24" s="545"/>
      <c r="THA24" s="545"/>
      <c r="THB24" s="545"/>
      <c r="THC24" s="545"/>
      <c r="THD24" s="545"/>
      <c r="THE24" s="545"/>
      <c r="THF24" s="545"/>
      <c r="THG24" s="545"/>
      <c r="THH24" s="545"/>
      <c r="THI24" s="545"/>
      <c r="THJ24" s="545"/>
      <c r="THK24" s="545"/>
      <c r="THL24" s="545"/>
      <c r="THM24" s="545"/>
      <c r="THN24" s="545"/>
      <c r="THO24" s="545"/>
      <c r="THP24" s="545"/>
      <c r="THQ24" s="545"/>
      <c r="THR24" s="545"/>
      <c r="THS24" s="545"/>
      <c r="THT24" s="545"/>
      <c r="THU24" s="545"/>
      <c r="THV24" s="545"/>
      <c r="THW24" s="545"/>
      <c r="THX24" s="545"/>
      <c r="THY24" s="545"/>
      <c r="THZ24" s="545"/>
      <c r="TIA24" s="545"/>
      <c r="TIB24" s="545"/>
      <c r="TIC24" s="545"/>
      <c r="TID24" s="545"/>
      <c r="TIE24" s="545"/>
      <c r="TIF24" s="545"/>
      <c r="TIG24" s="545"/>
      <c r="TIH24" s="545"/>
      <c r="TII24" s="545"/>
      <c r="TIJ24" s="545"/>
      <c r="TIK24" s="545"/>
      <c r="TIL24" s="545"/>
      <c r="TIM24" s="545"/>
      <c r="TIN24" s="545"/>
      <c r="TIO24" s="545"/>
      <c r="TIP24" s="545"/>
      <c r="TIQ24" s="545"/>
      <c r="TIR24" s="545"/>
      <c r="TIS24" s="545"/>
      <c r="TIT24" s="545"/>
      <c r="TIU24" s="545"/>
      <c r="TIV24" s="545"/>
      <c r="TIW24" s="545"/>
      <c r="TIX24" s="545"/>
      <c r="TIY24" s="545"/>
      <c r="TIZ24" s="545"/>
      <c r="TJA24" s="545"/>
      <c r="TJB24" s="545"/>
      <c r="TJC24" s="545"/>
      <c r="TJD24" s="545"/>
      <c r="TJE24" s="545"/>
      <c r="TJF24" s="545"/>
      <c r="TJG24" s="545"/>
      <c r="TJH24" s="545"/>
      <c r="TJI24" s="545"/>
      <c r="TJJ24" s="545"/>
      <c r="TJK24" s="545"/>
      <c r="TJL24" s="545"/>
      <c r="TJM24" s="545"/>
      <c r="TJN24" s="545"/>
      <c r="TJO24" s="545"/>
      <c r="TJP24" s="545"/>
      <c r="TJQ24" s="545"/>
      <c r="TJR24" s="545"/>
      <c r="TJS24" s="545"/>
      <c r="TJT24" s="545"/>
      <c r="TJU24" s="545"/>
      <c r="TJV24" s="545"/>
      <c r="TJW24" s="545"/>
      <c r="TJX24" s="545"/>
      <c r="TJY24" s="545"/>
      <c r="TJZ24" s="545"/>
      <c r="TKA24" s="545"/>
      <c r="TKB24" s="545"/>
      <c r="TKC24" s="545"/>
      <c r="TKD24" s="545"/>
      <c r="TKE24" s="545"/>
      <c r="TKF24" s="545"/>
      <c r="TKG24" s="545"/>
      <c r="TKH24" s="545"/>
      <c r="TKI24" s="545"/>
      <c r="TKJ24" s="545"/>
      <c r="TKK24" s="545"/>
      <c r="TKL24" s="545"/>
      <c r="TKM24" s="545"/>
      <c r="TKN24" s="545"/>
      <c r="TKO24" s="545"/>
      <c r="TKP24" s="545"/>
      <c r="TKQ24" s="545"/>
      <c r="TKR24" s="545"/>
      <c r="TKS24" s="545"/>
      <c r="TKT24" s="545"/>
      <c r="TKU24" s="545"/>
      <c r="TKV24" s="545"/>
      <c r="TKW24" s="545"/>
      <c r="TKX24" s="545"/>
      <c r="TKY24" s="545"/>
      <c r="TKZ24" s="545"/>
      <c r="TLA24" s="545"/>
      <c r="TLB24" s="545"/>
      <c r="TLC24" s="545"/>
      <c r="TLD24" s="545"/>
      <c r="TLE24" s="545"/>
      <c r="TLF24" s="545"/>
      <c r="TLG24" s="545"/>
      <c r="TLH24" s="545"/>
      <c r="TLI24" s="545"/>
      <c r="TLJ24" s="545"/>
      <c r="TLK24" s="545"/>
      <c r="TLL24" s="545"/>
      <c r="TLM24" s="545"/>
      <c r="TLN24" s="545"/>
      <c r="TLO24" s="545"/>
      <c r="TLP24" s="545"/>
      <c r="TLQ24" s="545"/>
      <c r="TLR24" s="545"/>
      <c r="TLS24" s="545"/>
      <c r="TLT24" s="545"/>
      <c r="TLU24" s="545"/>
      <c r="TLV24" s="545"/>
      <c r="TLW24" s="545"/>
      <c r="TLX24" s="545"/>
      <c r="TLY24" s="545"/>
      <c r="TLZ24" s="545"/>
      <c r="TMA24" s="545"/>
      <c r="TMB24" s="545"/>
      <c r="TMC24" s="545"/>
      <c r="TMD24" s="545"/>
      <c r="TME24" s="545"/>
      <c r="TMF24" s="545"/>
      <c r="TMG24" s="545"/>
      <c r="TMH24" s="545"/>
      <c r="TMI24" s="545"/>
      <c r="TMJ24" s="545"/>
      <c r="TMK24" s="545"/>
      <c r="TML24" s="545"/>
      <c r="TMM24" s="545"/>
      <c r="TMN24" s="545"/>
      <c r="TMO24" s="545"/>
      <c r="TMP24" s="545"/>
      <c r="TMQ24" s="545"/>
      <c r="TMR24" s="545"/>
      <c r="TMS24" s="545"/>
      <c r="TMT24" s="545"/>
      <c r="TMU24" s="545"/>
      <c r="TMV24" s="545"/>
      <c r="TMW24" s="545"/>
      <c r="TMX24" s="545"/>
      <c r="TMY24" s="545"/>
      <c r="TMZ24" s="545"/>
      <c r="TNA24" s="545"/>
      <c r="TNB24" s="545"/>
      <c r="TNC24" s="545"/>
      <c r="TND24" s="545"/>
      <c r="TNE24" s="545"/>
      <c r="TNF24" s="545"/>
      <c r="TNG24" s="545"/>
      <c r="TNH24" s="545"/>
      <c r="TNI24" s="545"/>
      <c r="TNJ24" s="545"/>
      <c r="TNK24" s="545"/>
      <c r="TNL24" s="545"/>
      <c r="TNM24" s="545"/>
      <c r="TNN24" s="545"/>
      <c r="TNO24" s="545"/>
      <c r="TNP24" s="545"/>
      <c r="TNQ24" s="545"/>
      <c r="TNR24" s="545"/>
      <c r="TNS24" s="545"/>
      <c r="TNT24" s="545"/>
      <c r="TNU24" s="545"/>
      <c r="TNV24" s="545"/>
      <c r="TNW24" s="545"/>
      <c r="TNX24" s="545"/>
      <c r="TNY24" s="545"/>
      <c r="TNZ24" s="545"/>
      <c r="TOA24" s="545"/>
      <c r="TOB24" s="545"/>
      <c r="TOC24" s="545"/>
      <c r="TOD24" s="545"/>
      <c r="TOE24" s="545"/>
      <c r="TOF24" s="545"/>
      <c r="TOG24" s="545"/>
      <c r="TOH24" s="545"/>
      <c r="TOI24" s="545"/>
      <c r="TOJ24" s="545"/>
      <c r="TOK24" s="545"/>
      <c r="TOL24" s="545"/>
      <c r="TOM24" s="545"/>
      <c r="TON24" s="545"/>
      <c r="TOO24" s="545"/>
      <c r="TOP24" s="545"/>
      <c r="TOQ24" s="545"/>
      <c r="TOR24" s="545"/>
      <c r="TOS24" s="545"/>
      <c r="TOT24" s="545"/>
      <c r="TOU24" s="545"/>
      <c r="TOV24" s="545"/>
      <c r="TOW24" s="545"/>
      <c r="TOX24" s="545"/>
      <c r="TOY24" s="545"/>
      <c r="TOZ24" s="545"/>
      <c r="TPA24" s="545"/>
      <c r="TPB24" s="545"/>
      <c r="TPC24" s="545"/>
      <c r="TPD24" s="545"/>
      <c r="TPE24" s="545"/>
      <c r="TPF24" s="545"/>
      <c r="TPG24" s="545"/>
      <c r="TPH24" s="545"/>
      <c r="TPI24" s="545"/>
      <c r="TPJ24" s="545"/>
      <c r="TPK24" s="545"/>
      <c r="TPL24" s="545"/>
      <c r="TPM24" s="545"/>
      <c r="TPN24" s="545"/>
      <c r="TPO24" s="545"/>
      <c r="TPP24" s="545"/>
      <c r="TPQ24" s="545"/>
      <c r="TPR24" s="545"/>
      <c r="TPS24" s="545"/>
      <c r="TPT24" s="545"/>
      <c r="TPU24" s="545"/>
      <c r="TPV24" s="545"/>
      <c r="TPW24" s="545"/>
      <c r="TPX24" s="545"/>
      <c r="TPY24" s="545"/>
      <c r="TPZ24" s="545"/>
      <c r="TQA24" s="545"/>
      <c r="TQB24" s="545"/>
      <c r="TQC24" s="545"/>
      <c r="TQD24" s="545"/>
      <c r="TQE24" s="545"/>
      <c r="TQF24" s="545"/>
      <c r="TQG24" s="545"/>
      <c r="TQH24" s="545"/>
      <c r="TQI24" s="545"/>
      <c r="TQJ24" s="545"/>
      <c r="TQK24" s="545"/>
      <c r="TQL24" s="545"/>
      <c r="TQM24" s="545"/>
      <c r="TQN24" s="545"/>
      <c r="TQO24" s="545"/>
      <c r="TQP24" s="545"/>
      <c r="TQQ24" s="545"/>
      <c r="TQR24" s="545"/>
      <c r="TQS24" s="545"/>
      <c r="TQT24" s="545"/>
      <c r="TQU24" s="545"/>
      <c r="TQV24" s="545"/>
      <c r="TQW24" s="545"/>
      <c r="TQX24" s="545"/>
      <c r="TQY24" s="545"/>
      <c r="TQZ24" s="545"/>
      <c r="TRA24" s="545"/>
      <c r="TRB24" s="545"/>
      <c r="TRC24" s="545"/>
      <c r="TRD24" s="545"/>
      <c r="TRE24" s="545"/>
      <c r="TRF24" s="545"/>
      <c r="TRG24" s="545"/>
      <c r="TRH24" s="545"/>
      <c r="TRI24" s="545"/>
      <c r="TRJ24" s="545"/>
      <c r="TRK24" s="545"/>
      <c r="TRL24" s="545"/>
      <c r="TRM24" s="545"/>
      <c r="TRN24" s="545"/>
      <c r="TRO24" s="545"/>
      <c r="TRP24" s="545"/>
      <c r="TRQ24" s="545"/>
      <c r="TRR24" s="545"/>
      <c r="TRS24" s="545"/>
      <c r="TRT24" s="545"/>
      <c r="TRU24" s="545"/>
      <c r="TRV24" s="545"/>
      <c r="TRW24" s="545"/>
      <c r="TRX24" s="545"/>
      <c r="TRY24" s="545"/>
      <c r="TRZ24" s="545"/>
      <c r="TSA24" s="545"/>
      <c r="TSB24" s="545"/>
      <c r="TSC24" s="545"/>
      <c r="TSD24" s="545"/>
      <c r="TSE24" s="545"/>
      <c r="TSF24" s="545"/>
      <c r="TSG24" s="545"/>
      <c r="TSH24" s="545"/>
      <c r="TSI24" s="545"/>
      <c r="TSJ24" s="545"/>
      <c r="TSK24" s="545"/>
      <c r="TSL24" s="545"/>
      <c r="TSM24" s="545"/>
      <c r="TSN24" s="545"/>
      <c r="TSO24" s="545"/>
      <c r="TSP24" s="545"/>
      <c r="TSQ24" s="545"/>
      <c r="TSR24" s="545"/>
      <c r="TSS24" s="545"/>
      <c r="TST24" s="545"/>
      <c r="TSU24" s="545"/>
      <c r="TSV24" s="545"/>
      <c r="TSW24" s="545"/>
      <c r="TSX24" s="545"/>
      <c r="TSY24" s="545"/>
      <c r="TSZ24" s="545"/>
      <c r="TTA24" s="545"/>
      <c r="TTB24" s="545"/>
      <c r="TTC24" s="545"/>
      <c r="TTD24" s="545"/>
      <c r="TTE24" s="545"/>
      <c r="TTF24" s="545"/>
      <c r="TTG24" s="545"/>
      <c r="TTH24" s="545"/>
      <c r="TTI24" s="545"/>
      <c r="TTJ24" s="545"/>
      <c r="TTK24" s="545"/>
      <c r="TTL24" s="545"/>
      <c r="TTM24" s="545"/>
      <c r="TTN24" s="545"/>
      <c r="TTO24" s="545"/>
      <c r="TTP24" s="545"/>
      <c r="TTQ24" s="545"/>
      <c r="TTR24" s="545"/>
      <c r="TTS24" s="545"/>
      <c r="TTT24" s="545"/>
      <c r="TTU24" s="545"/>
      <c r="TTV24" s="545"/>
      <c r="TTW24" s="545"/>
      <c r="TTX24" s="545"/>
      <c r="TTY24" s="545"/>
      <c r="TTZ24" s="545"/>
      <c r="TUA24" s="545"/>
      <c r="TUB24" s="545"/>
      <c r="TUC24" s="545"/>
      <c r="TUD24" s="545"/>
      <c r="TUE24" s="545"/>
      <c r="TUF24" s="545"/>
      <c r="TUG24" s="545"/>
      <c r="TUH24" s="545"/>
      <c r="TUI24" s="545"/>
      <c r="TUJ24" s="545"/>
      <c r="TUK24" s="545"/>
      <c r="TUL24" s="545"/>
      <c r="TUM24" s="545"/>
      <c r="TUN24" s="545"/>
      <c r="TUO24" s="545"/>
      <c r="TUP24" s="545"/>
      <c r="TUQ24" s="545"/>
      <c r="TUR24" s="545"/>
      <c r="TUS24" s="545"/>
      <c r="TUT24" s="545"/>
      <c r="TUU24" s="545"/>
      <c r="TUV24" s="545"/>
      <c r="TUW24" s="545"/>
      <c r="TUX24" s="545"/>
      <c r="TUY24" s="545"/>
      <c r="TUZ24" s="545"/>
      <c r="TVA24" s="545"/>
      <c r="TVB24" s="545"/>
      <c r="TVC24" s="545"/>
      <c r="TVD24" s="545"/>
      <c r="TVE24" s="545"/>
      <c r="TVF24" s="545"/>
      <c r="TVG24" s="545"/>
      <c r="TVH24" s="545"/>
      <c r="TVI24" s="545"/>
      <c r="TVJ24" s="545"/>
      <c r="TVK24" s="545"/>
      <c r="TVL24" s="545"/>
      <c r="TVM24" s="545"/>
      <c r="TVN24" s="545"/>
      <c r="TVO24" s="545"/>
      <c r="TVP24" s="545"/>
      <c r="TVQ24" s="545"/>
      <c r="TVR24" s="545"/>
      <c r="TVS24" s="545"/>
      <c r="TVT24" s="545"/>
      <c r="TVU24" s="545"/>
      <c r="TVV24" s="545"/>
      <c r="TVW24" s="545"/>
      <c r="TVX24" s="545"/>
      <c r="TVY24" s="545"/>
      <c r="TVZ24" s="545"/>
      <c r="TWA24" s="545"/>
      <c r="TWB24" s="545"/>
      <c r="TWC24" s="545"/>
      <c r="TWD24" s="545"/>
      <c r="TWE24" s="545"/>
      <c r="TWF24" s="545"/>
      <c r="TWG24" s="545"/>
      <c r="TWH24" s="545"/>
      <c r="TWI24" s="545"/>
      <c r="TWJ24" s="545"/>
      <c r="TWK24" s="545"/>
      <c r="TWL24" s="545"/>
      <c r="TWM24" s="545"/>
      <c r="TWN24" s="545"/>
      <c r="TWO24" s="545"/>
      <c r="TWP24" s="545"/>
      <c r="TWQ24" s="545"/>
      <c r="TWR24" s="545"/>
      <c r="TWS24" s="545"/>
      <c r="TWT24" s="545"/>
      <c r="TWU24" s="545"/>
      <c r="TWV24" s="545"/>
      <c r="TWW24" s="545"/>
      <c r="TWX24" s="545"/>
      <c r="TWY24" s="545"/>
      <c r="TWZ24" s="545"/>
      <c r="TXA24" s="545"/>
      <c r="TXB24" s="545"/>
      <c r="TXC24" s="545"/>
      <c r="TXD24" s="545"/>
      <c r="TXE24" s="545"/>
      <c r="TXF24" s="545"/>
      <c r="TXG24" s="545"/>
      <c r="TXH24" s="545"/>
      <c r="TXI24" s="545"/>
      <c r="TXJ24" s="545"/>
      <c r="TXK24" s="545"/>
      <c r="TXL24" s="545"/>
      <c r="TXM24" s="545"/>
      <c r="TXN24" s="545"/>
      <c r="TXO24" s="545"/>
      <c r="TXP24" s="545"/>
      <c r="TXQ24" s="545"/>
      <c r="TXR24" s="545"/>
      <c r="TXS24" s="545"/>
      <c r="TXT24" s="545"/>
      <c r="TXU24" s="545"/>
      <c r="TXV24" s="545"/>
      <c r="TXW24" s="545"/>
      <c r="TXX24" s="545"/>
      <c r="TXY24" s="545"/>
      <c r="TXZ24" s="545"/>
      <c r="TYA24" s="545"/>
      <c r="TYB24" s="545"/>
      <c r="TYC24" s="545"/>
      <c r="TYD24" s="545"/>
      <c r="TYE24" s="545"/>
      <c r="TYF24" s="545"/>
      <c r="TYG24" s="545"/>
      <c r="TYH24" s="545"/>
      <c r="TYI24" s="545"/>
      <c r="TYJ24" s="545"/>
      <c r="TYK24" s="545"/>
      <c r="TYL24" s="545"/>
      <c r="TYM24" s="545"/>
      <c r="TYN24" s="545"/>
      <c r="TYO24" s="545"/>
      <c r="TYP24" s="545"/>
      <c r="TYQ24" s="545"/>
      <c r="TYR24" s="545"/>
      <c r="TYS24" s="545"/>
      <c r="TYT24" s="545"/>
      <c r="TYU24" s="545"/>
      <c r="TYV24" s="545"/>
      <c r="TYW24" s="545"/>
      <c r="TYX24" s="545"/>
      <c r="TYY24" s="545"/>
      <c r="TYZ24" s="545"/>
      <c r="TZA24" s="545"/>
      <c r="TZB24" s="545"/>
      <c r="TZC24" s="545"/>
      <c r="TZD24" s="545"/>
      <c r="TZE24" s="545"/>
      <c r="TZF24" s="545"/>
      <c r="TZG24" s="545"/>
      <c r="TZH24" s="545"/>
      <c r="TZI24" s="545"/>
      <c r="TZJ24" s="545"/>
      <c r="TZK24" s="545"/>
      <c r="TZL24" s="545"/>
      <c r="TZM24" s="545"/>
      <c r="TZN24" s="545"/>
      <c r="TZO24" s="545"/>
      <c r="TZP24" s="545"/>
      <c r="TZQ24" s="545"/>
      <c r="TZR24" s="545"/>
      <c r="TZS24" s="545"/>
      <c r="TZT24" s="545"/>
      <c r="TZU24" s="545"/>
      <c r="TZV24" s="545"/>
      <c r="TZW24" s="545"/>
      <c r="TZX24" s="545"/>
      <c r="TZY24" s="545"/>
      <c r="TZZ24" s="545"/>
      <c r="UAA24" s="545"/>
      <c r="UAB24" s="545"/>
      <c r="UAC24" s="545"/>
      <c r="UAD24" s="545"/>
      <c r="UAE24" s="545"/>
      <c r="UAF24" s="545"/>
      <c r="UAG24" s="545"/>
      <c r="UAH24" s="545"/>
      <c r="UAI24" s="545"/>
      <c r="UAJ24" s="545"/>
      <c r="UAK24" s="545"/>
      <c r="UAL24" s="545"/>
      <c r="UAM24" s="545"/>
      <c r="UAN24" s="545"/>
      <c r="UAO24" s="545"/>
      <c r="UAP24" s="545"/>
      <c r="UAQ24" s="545"/>
      <c r="UAR24" s="545"/>
      <c r="UAS24" s="545"/>
      <c r="UAT24" s="545"/>
      <c r="UAU24" s="545"/>
      <c r="UAV24" s="545"/>
      <c r="UAW24" s="545"/>
      <c r="UAX24" s="545"/>
      <c r="UAY24" s="545"/>
      <c r="UAZ24" s="545"/>
      <c r="UBA24" s="545"/>
      <c r="UBB24" s="545"/>
      <c r="UBC24" s="545"/>
      <c r="UBD24" s="545"/>
      <c r="UBE24" s="545"/>
      <c r="UBF24" s="545"/>
      <c r="UBG24" s="545"/>
      <c r="UBH24" s="545"/>
      <c r="UBI24" s="545"/>
      <c r="UBJ24" s="545"/>
      <c r="UBK24" s="545"/>
      <c r="UBL24" s="545"/>
      <c r="UBM24" s="545"/>
      <c r="UBN24" s="545"/>
      <c r="UBO24" s="545"/>
      <c r="UBP24" s="545"/>
      <c r="UBQ24" s="545"/>
      <c r="UBR24" s="545"/>
      <c r="UBS24" s="545"/>
      <c r="UBT24" s="545"/>
      <c r="UBU24" s="545"/>
      <c r="UBV24" s="545"/>
      <c r="UBW24" s="545"/>
      <c r="UBX24" s="545"/>
      <c r="UBY24" s="545"/>
      <c r="UBZ24" s="545"/>
      <c r="UCA24" s="545"/>
      <c r="UCB24" s="545"/>
      <c r="UCC24" s="545"/>
      <c r="UCD24" s="545"/>
      <c r="UCE24" s="545"/>
      <c r="UCF24" s="545"/>
      <c r="UCG24" s="545"/>
      <c r="UCH24" s="545"/>
      <c r="UCI24" s="545"/>
      <c r="UCJ24" s="545"/>
      <c r="UCK24" s="545"/>
      <c r="UCL24" s="545"/>
      <c r="UCM24" s="545"/>
      <c r="UCN24" s="545"/>
      <c r="UCO24" s="545"/>
      <c r="UCP24" s="545"/>
      <c r="UCQ24" s="545"/>
      <c r="UCR24" s="545"/>
      <c r="UCS24" s="545"/>
      <c r="UCT24" s="545"/>
      <c r="UCU24" s="545"/>
      <c r="UCV24" s="545"/>
      <c r="UCW24" s="545"/>
      <c r="UCX24" s="545"/>
      <c r="UCY24" s="545"/>
      <c r="UCZ24" s="545"/>
      <c r="UDA24" s="545"/>
      <c r="UDB24" s="545"/>
      <c r="UDC24" s="545"/>
      <c r="UDD24" s="545"/>
      <c r="UDE24" s="545"/>
      <c r="UDF24" s="545"/>
      <c r="UDG24" s="545"/>
      <c r="UDH24" s="545"/>
      <c r="UDI24" s="545"/>
      <c r="UDJ24" s="545"/>
      <c r="UDK24" s="545"/>
      <c r="UDL24" s="545"/>
      <c r="UDM24" s="545"/>
      <c r="UDN24" s="545"/>
      <c r="UDO24" s="545"/>
      <c r="UDP24" s="545"/>
      <c r="UDQ24" s="545"/>
      <c r="UDR24" s="545"/>
      <c r="UDS24" s="545"/>
      <c r="UDT24" s="545"/>
      <c r="UDU24" s="545"/>
      <c r="UDV24" s="545"/>
      <c r="UDW24" s="545"/>
      <c r="UDX24" s="545"/>
      <c r="UDY24" s="545"/>
      <c r="UDZ24" s="545"/>
      <c r="UEA24" s="545"/>
      <c r="UEB24" s="545"/>
      <c r="UEC24" s="545"/>
      <c r="UED24" s="545"/>
      <c r="UEE24" s="545"/>
      <c r="UEF24" s="545"/>
      <c r="UEG24" s="545"/>
      <c r="UEH24" s="545"/>
      <c r="UEI24" s="545"/>
      <c r="UEJ24" s="545"/>
      <c r="UEK24" s="545"/>
      <c r="UEL24" s="545"/>
      <c r="UEM24" s="545"/>
      <c r="UEN24" s="545"/>
      <c r="UEO24" s="545"/>
      <c r="UEP24" s="545"/>
      <c r="UEQ24" s="545"/>
      <c r="UER24" s="545"/>
      <c r="UES24" s="545"/>
      <c r="UET24" s="545"/>
      <c r="UEU24" s="545"/>
      <c r="UEV24" s="545"/>
      <c r="UEW24" s="545"/>
      <c r="UEX24" s="545"/>
      <c r="UEY24" s="545"/>
      <c r="UEZ24" s="545"/>
      <c r="UFA24" s="545"/>
      <c r="UFB24" s="545"/>
      <c r="UFC24" s="545"/>
      <c r="UFD24" s="545"/>
      <c r="UFE24" s="545"/>
      <c r="UFF24" s="545"/>
      <c r="UFG24" s="545"/>
      <c r="UFH24" s="545"/>
      <c r="UFI24" s="545"/>
      <c r="UFJ24" s="545"/>
      <c r="UFK24" s="545"/>
      <c r="UFL24" s="545"/>
      <c r="UFM24" s="545"/>
      <c r="UFN24" s="545"/>
      <c r="UFO24" s="545"/>
      <c r="UFP24" s="545"/>
      <c r="UFQ24" s="545"/>
      <c r="UFR24" s="545"/>
      <c r="UFS24" s="545"/>
      <c r="UFT24" s="545"/>
      <c r="UFU24" s="545"/>
      <c r="UFV24" s="545"/>
      <c r="UFW24" s="545"/>
      <c r="UFX24" s="545"/>
      <c r="UFY24" s="545"/>
      <c r="UFZ24" s="545"/>
      <c r="UGA24" s="545"/>
      <c r="UGB24" s="545"/>
      <c r="UGC24" s="545"/>
      <c r="UGD24" s="545"/>
      <c r="UGE24" s="545"/>
      <c r="UGF24" s="545"/>
      <c r="UGG24" s="545"/>
      <c r="UGH24" s="545"/>
      <c r="UGI24" s="545"/>
      <c r="UGJ24" s="545"/>
      <c r="UGK24" s="545"/>
      <c r="UGL24" s="545"/>
      <c r="UGM24" s="545"/>
      <c r="UGN24" s="545"/>
      <c r="UGO24" s="545"/>
      <c r="UGP24" s="545"/>
      <c r="UGQ24" s="545"/>
      <c r="UGR24" s="545"/>
      <c r="UGS24" s="545"/>
      <c r="UGT24" s="545"/>
      <c r="UGU24" s="545"/>
      <c r="UGV24" s="545"/>
      <c r="UGW24" s="545"/>
      <c r="UGX24" s="545"/>
      <c r="UGY24" s="545"/>
      <c r="UGZ24" s="545"/>
      <c r="UHA24" s="545"/>
      <c r="UHB24" s="545"/>
      <c r="UHC24" s="545"/>
      <c r="UHD24" s="545"/>
      <c r="UHE24" s="545"/>
      <c r="UHF24" s="545"/>
      <c r="UHG24" s="545"/>
      <c r="UHH24" s="545"/>
      <c r="UHI24" s="545"/>
      <c r="UHJ24" s="545"/>
      <c r="UHK24" s="545"/>
      <c r="UHL24" s="545"/>
      <c r="UHM24" s="545"/>
      <c r="UHN24" s="545"/>
      <c r="UHO24" s="545"/>
      <c r="UHP24" s="545"/>
      <c r="UHQ24" s="545"/>
      <c r="UHR24" s="545"/>
      <c r="UHS24" s="545"/>
      <c r="UHT24" s="545"/>
      <c r="UHU24" s="545"/>
      <c r="UHV24" s="545"/>
      <c r="UHW24" s="545"/>
      <c r="UHX24" s="545"/>
      <c r="UHY24" s="545"/>
      <c r="UHZ24" s="545"/>
      <c r="UIA24" s="545"/>
      <c r="UIB24" s="545"/>
      <c r="UIC24" s="545"/>
      <c r="UID24" s="545"/>
      <c r="UIE24" s="545"/>
      <c r="UIF24" s="545"/>
      <c r="UIG24" s="545"/>
      <c r="UIH24" s="545"/>
      <c r="UII24" s="545"/>
      <c r="UIJ24" s="545"/>
      <c r="UIK24" s="545"/>
      <c r="UIL24" s="545"/>
      <c r="UIM24" s="545"/>
      <c r="UIN24" s="545"/>
      <c r="UIO24" s="545"/>
      <c r="UIP24" s="545"/>
      <c r="UIQ24" s="545"/>
      <c r="UIR24" s="545"/>
      <c r="UIS24" s="545"/>
      <c r="UIT24" s="545"/>
      <c r="UIU24" s="545"/>
      <c r="UIV24" s="545"/>
      <c r="UIW24" s="545"/>
      <c r="UIX24" s="545"/>
      <c r="UIY24" s="545"/>
      <c r="UIZ24" s="545"/>
      <c r="UJA24" s="545"/>
      <c r="UJB24" s="545"/>
      <c r="UJC24" s="545"/>
      <c r="UJD24" s="545"/>
      <c r="UJE24" s="545"/>
      <c r="UJF24" s="545"/>
      <c r="UJG24" s="545"/>
      <c r="UJH24" s="545"/>
      <c r="UJI24" s="545"/>
      <c r="UJJ24" s="545"/>
      <c r="UJK24" s="545"/>
      <c r="UJL24" s="545"/>
      <c r="UJM24" s="545"/>
      <c r="UJN24" s="545"/>
      <c r="UJO24" s="545"/>
      <c r="UJP24" s="545"/>
      <c r="UJQ24" s="545"/>
      <c r="UJR24" s="545"/>
      <c r="UJS24" s="545"/>
      <c r="UJT24" s="545"/>
      <c r="UJU24" s="545"/>
      <c r="UJV24" s="545"/>
      <c r="UJW24" s="545"/>
      <c r="UJX24" s="545"/>
      <c r="UJY24" s="545"/>
      <c r="UJZ24" s="545"/>
      <c r="UKA24" s="545"/>
      <c r="UKB24" s="545"/>
      <c r="UKC24" s="545"/>
      <c r="UKD24" s="545"/>
      <c r="UKE24" s="545"/>
      <c r="UKF24" s="545"/>
      <c r="UKG24" s="545"/>
      <c r="UKH24" s="545"/>
      <c r="UKI24" s="545"/>
      <c r="UKJ24" s="545"/>
      <c r="UKK24" s="545"/>
      <c r="UKL24" s="545"/>
      <c r="UKM24" s="545"/>
      <c r="UKN24" s="545"/>
      <c r="UKO24" s="545"/>
      <c r="UKP24" s="545"/>
      <c r="UKQ24" s="545"/>
      <c r="UKR24" s="545"/>
      <c r="UKS24" s="545"/>
      <c r="UKT24" s="545"/>
      <c r="UKU24" s="545"/>
      <c r="UKV24" s="545"/>
      <c r="UKW24" s="545"/>
      <c r="UKX24" s="545"/>
      <c r="UKY24" s="545"/>
      <c r="UKZ24" s="545"/>
      <c r="ULA24" s="545"/>
      <c r="ULB24" s="545"/>
      <c r="ULC24" s="545"/>
      <c r="ULD24" s="545"/>
      <c r="ULE24" s="545"/>
      <c r="ULF24" s="545"/>
      <c r="ULG24" s="545"/>
      <c r="ULH24" s="545"/>
      <c r="ULI24" s="545"/>
      <c r="ULJ24" s="545"/>
      <c r="ULK24" s="545"/>
      <c r="ULL24" s="545"/>
      <c r="ULM24" s="545"/>
      <c r="ULN24" s="545"/>
      <c r="ULO24" s="545"/>
      <c r="ULP24" s="545"/>
      <c r="ULQ24" s="545"/>
      <c r="ULR24" s="545"/>
      <c r="ULS24" s="545"/>
      <c r="ULT24" s="545"/>
      <c r="ULU24" s="545"/>
      <c r="ULV24" s="545"/>
      <c r="ULW24" s="545"/>
      <c r="ULX24" s="545"/>
      <c r="ULY24" s="545"/>
      <c r="ULZ24" s="545"/>
      <c r="UMA24" s="545"/>
      <c r="UMB24" s="545"/>
      <c r="UMC24" s="545"/>
      <c r="UMD24" s="545"/>
      <c r="UME24" s="545"/>
      <c r="UMF24" s="545"/>
      <c r="UMG24" s="545"/>
      <c r="UMH24" s="545"/>
      <c r="UMI24" s="545"/>
      <c r="UMJ24" s="545"/>
      <c r="UMK24" s="545"/>
      <c r="UML24" s="545"/>
      <c r="UMM24" s="545"/>
      <c r="UMN24" s="545"/>
      <c r="UMO24" s="545"/>
      <c r="UMP24" s="545"/>
      <c r="UMQ24" s="545"/>
      <c r="UMR24" s="545"/>
      <c r="UMS24" s="545"/>
      <c r="UMT24" s="545"/>
      <c r="UMU24" s="545"/>
      <c r="UMV24" s="545"/>
      <c r="UMW24" s="545"/>
      <c r="UMX24" s="545"/>
      <c r="UMY24" s="545"/>
      <c r="UMZ24" s="545"/>
      <c r="UNA24" s="545"/>
      <c r="UNB24" s="545"/>
      <c r="UNC24" s="545"/>
      <c r="UND24" s="545"/>
      <c r="UNE24" s="545"/>
      <c r="UNF24" s="545"/>
      <c r="UNG24" s="545"/>
      <c r="UNH24" s="545"/>
      <c r="UNI24" s="545"/>
      <c r="UNJ24" s="545"/>
      <c r="UNK24" s="545"/>
      <c r="UNL24" s="545"/>
      <c r="UNM24" s="545"/>
      <c r="UNN24" s="545"/>
      <c r="UNO24" s="545"/>
      <c r="UNP24" s="545"/>
      <c r="UNQ24" s="545"/>
      <c r="UNR24" s="545"/>
      <c r="UNS24" s="545"/>
      <c r="UNT24" s="545"/>
      <c r="UNU24" s="545"/>
      <c r="UNV24" s="545"/>
      <c r="UNW24" s="545"/>
      <c r="UNX24" s="545"/>
      <c r="UNY24" s="545"/>
      <c r="UNZ24" s="545"/>
      <c r="UOA24" s="545"/>
      <c r="UOB24" s="545"/>
      <c r="UOC24" s="545"/>
      <c r="UOD24" s="545"/>
      <c r="UOE24" s="545"/>
      <c r="UOF24" s="545"/>
      <c r="UOG24" s="545"/>
      <c r="UOH24" s="545"/>
      <c r="UOI24" s="545"/>
      <c r="UOJ24" s="545"/>
      <c r="UOK24" s="545"/>
      <c r="UOL24" s="545"/>
      <c r="UOM24" s="545"/>
      <c r="UON24" s="545"/>
      <c r="UOO24" s="545"/>
      <c r="UOP24" s="545"/>
      <c r="UOQ24" s="545"/>
      <c r="UOR24" s="545"/>
      <c r="UOS24" s="545"/>
      <c r="UOT24" s="545"/>
      <c r="UOU24" s="545"/>
      <c r="UOV24" s="545"/>
      <c r="UOW24" s="545"/>
      <c r="UOX24" s="545"/>
      <c r="UOY24" s="545"/>
      <c r="UOZ24" s="545"/>
      <c r="UPA24" s="545"/>
      <c r="UPB24" s="545"/>
      <c r="UPC24" s="545"/>
      <c r="UPD24" s="545"/>
      <c r="UPE24" s="545"/>
      <c r="UPF24" s="545"/>
      <c r="UPG24" s="545"/>
      <c r="UPH24" s="545"/>
      <c r="UPI24" s="545"/>
      <c r="UPJ24" s="545"/>
      <c r="UPK24" s="545"/>
      <c r="UPL24" s="545"/>
      <c r="UPM24" s="545"/>
      <c r="UPN24" s="545"/>
      <c r="UPO24" s="545"/>
      <c r="UPP24" s="545"/>
      <c r="UPQ24" s="545"/>
      <c r="UPR24" s="545"/>
      <c r="UPS24" s="545"/>
      <c r="UPT24" s="545"/>
      <c r="UPU24" s="545"/>
      <c r="UPV24" s="545"/>
      <c r="UPW24" s="545"/>
      <c r="UPX24" s="545"/>
      <c r="UPY24" s="545"/>
      <c r="UPZ24" s="545"/>
      <c r="UQA24" s="545"/>
      <c r="UQB24" s="545"/>
      <c r="UQC24" s="545"/>
      <c r="UQD24" s="545"/>
      <c r="UQE24" s="545"/>
      <c r="UQF24" s="545"/>
      <c r="UQG24" s="545"/>
      <c r="UQH24" s="545"/>
      <c r="UQI24" s="545"/>
      <c r="UQJ24" s="545"/>
      <c r="UQK24" s="545"/>
      <c r="UQL24" s="545"/>
      <c r="UQM24" s="545"/>
      <c r="UQN24" s="545"/>
      <c r="UQO24" s="545"/>
      <c r="UQP24" s="545"/>
      <c r="UQQ24" s="545"/>
      <c r="UQR24" s="545"/>
      <c r="UQS24" s="545"/>
      <c r="UQT24" s="545"/>
      <c r="UQU24" s="545"/>
      <c r="UQV24" s="545"/>
      <c r="UQW24" s="545"/>
      <c r="UQX24" s="545"/>
      <c r="UQY24" s="545"/>
      <c r="UQZ24" s="545"/>
      <c r="URA24" s="545"/>
      <c r="URB24" s="545"/>
      <c r="URC24" s="545"/>
      <c r="URD24" s="545"/>
      <c r="URE24" s="545"/>
      <c r="URF24" s="545"/>
      <c r="URG24" s="545"/>
      <c r="URH24" s="545"/>
      <c r="URI24" s="545"/>
      <c r="URJ24" s="545"/>
      <c r="URK24" s="545"/>
      <c r="URL24" s="545"/>
      <c r="URM24" s="545"/>
      <c r="URN24" s="545"/>
      <c r="URO24" s="545"/>
      <c r="URP24" s="545"/>
      <c r="URQ24" s="545"/>
      <c r="URR24" s="545"/>
      <c r="URS24" s="545"/>
      <c r="URT24" s="545"/>
      <c r="URU24" s="545"/>
      <c r="URV24" s="545"/>
      <c r="URW24" s="545"/>
      <c r="URX24" s="545"/>
      <c r="URY24" s="545"/>
      <c r="URZ24" s="545"/>
      <c r="USA24" s="545"/>
      <c r="USB24" s="545"/>
      <c r="USC24" s="545"/>
      <c r="USD24" s="545"/>
      <c r="USE24" s="545"/>
      <c r="USF24" s="545"/>
      <c r="USG24" s="545"/>
      <c r="USH24" s="545"/>
      <c r="USI24" s="545"/>
      <c r="USJ24" s="545"/>
      <c r="USK24" s="545"/>
      <c r="USL24" s="545"/>
      <c r="USM24" s="545"/>
      <c r="USN24" s="545"/>
      <c r="USO24" s="545"/>
      <c r="USP24" s="545"/>
      <c r="USQ24" s="545"/>
      <c r="USR24" s="545"/>
      <c r="USS24" s="545"/>
      <c r="UST24" s="545"/>
      <c r="USU24" s="545"/>
      <c r="USV24" s="545"/>
      <c r="USW24" s="545"/>
      <c r="USX24" s="545"/>
      <c r="USY24" s="545"/>
      <c r="USZ24" s="545"/>
      <c r="UTA24" s="545"/>
      <c r="UTB24" s="545"/>
      <c r="UTC24" s="545"/>
      <c r="UTD24" s="545"/>
      <c r="UTE24" s="545"/>
      <c r="UTF24" s="545"/>
      <c r="UTG24" s="545"/>
      <c r="UTH24" s="545"/>
      <c r="UTI24" s="545"/>
      <c r="UTJ24" s="545"/>
      <c r="UTK24" s="545"/>
      <c r="UTL24" s="545"/>
      <c r="UTM24" s="545"/>
      <c r="UTN24" s="545"/>
      <c r="UTO24" s="545"/>
      <c r="UTP24" s="545"/>
      <c r="UTQ24" s="545"/>
      <c r="UTR24" s="545"/>
      <c r="UTS24" s="545"/>
      <c r="UTT24" s="545"/>
      <c r="UTU24" s="545"/>
      <c r="UTV24" s="545"/>
      <c r="UTW24" s="545"/>
      <c r="UTX24" s="545"/>
      <c r="UTY24" s="545"/>
      <c r="UTZ24" s="545"/>
      <c r="UUA24" s="545"/>
      <c r="UUB24" s="545"/>
      <c r="UUC24" s="545"/>
      <c r="UUD24" s="545"/>
      <c r="UUE24" s="545"/>
      <c r="UUF24" s="545"/>
      <c r="UUG24" s="545"/>
      <c r="UUH24" s="545"/>
      <c r="UUI24" s="545"/>
      <c r="UUJ24" s="545"/>
      <c r="UUK24" s="545"/>
      <c r="UUL24" s="545"/>
      <c r="UUM24" s="545"/>
      <c r="UUN24" s="545"/>
      <c r="UUO24" s="545"/>
      <c r="UUP24" s="545"/>
      <c r="UUQ24" s="545"/>
      <c r="UUR24" s="545"/>
      <c r="UUS24" s="545"/>
      <c r="UUT24" s="545"/>
      <c r="UUU24" s="545"/>
      <c r="UUV24" s="545"/>
      <c r="UUW24" s="545"/>
      <c r="UUX24" s="545"/>
      <c r="UUY24" s="545"/>
      <c r="UUZ24" s="545"/>
      <c r="UVA24" s="545"/>
      <c r="UVB24" s="545"/>
      <c r="UVC24" s="545"/>
      <c r="UVD24" s="545"/>
      <c r="UVE24" s="545"/>
      <c r="UVF24" s="545"/>
      <c r="UVG24" s="545"/>
      <c r="UVH24" s="545"/>
      <c r="UVI24" s="545"/>
      <c r="UVJ24" s="545"/>
      <c r="UVK24" s="545"/>
      <c r="UVL24" s="545"/>
      <c r="UVM24" s="545"/>
      <c r="UVN24" s="545"/>
      <c r="UVO24" s="545"/>
      <c r="UVP24" s="545"/>
      <c r="UVQ24" s="545"/>
      <c r="UVR24" s="545"/>
      <c r="UVS24" s="545"/>
      <c r="UVT24" s="545"/>
      <c r="UVU24" s="545"/>
      <c r="UVV24" s="545"/>
      <c r="UVW24" s="545"/>
      <c r="UVX24" s="545"/>
      <c r="UVY24" s="545"/>
      <c r="UVZ24" s="545"/>
      <c r="UWA24" s="545"/>
      <c r="UWB24" s="545"/>
      <c r="UWC24" s="545"/>
      <c r="UWD24" s="545"/>
      <c r="UWE24" s="545"/>
      <c r="UWF24" s="545"/>
      <c r="UWG24" s="545"/>
      <c r="UWH24" s="545"/>
      <c r="UWI24" s="545"/>
      <c r="UWJ24" s="545"/>
      <c r="UWK24" s="545"/>
      <c r="UWL24" s="545"/>
      <c r="UWM24" s="545"/>
      <c r="UWN24" s="545"/>
      <c r="UWO24" s="545"/>
      <c r="UWP24" s="545"/>
      <c r="UWQ24" s="545"/>
      <c r="UWR24" s="545"/>
      <c r="UWS24" s="545"/>
      <c r="UWT24" s="545"/>
      <c r="UWU24" s="545"/>
      <c r="UWV24" s="545"/>
      <c r="UWW24" s="545"/>
      <c r="UWX24" s="545"/>
      <c r="UWY24" s="545"/>
      <c r="UWZ24" s="545"/>
      <c r="UXA24" s="545"/>
      <c r="UXB24" s="545"/>
      <c r="UXC24" s="545"/>
      <c r="UXD24" s="545"/>
      <c r="UXE24" s="545"/>
      <c r="UXF24" s="545"/>
      <c r="UXG24" s="545"/>
      <c r="UXH24" s="545"/>
      <c r="UXI24" s="545"/>
      <c r="UXJ24" s="545"/>
      <c r="UXK24" s="545"/>
      <c r="UXL24" s="545"/>
      <c r="UXM24" s="545"/>
      <c r="UXN24" s="545"/>
      <c r="UXO24" s="545"/>
      <c r="UXP24" s="545"/>
      <c r="UXQ24" s="545"/>
      <c r="UXR24" s="545"/>
      <c r="UXS24" s="545"/>
      <c r="UXT24" s="545"/>
      <c r="UXU24" s="545"/>
      <c r="UXV24" s="545"/>
      <c r="UXW24" s="545"/>
      <c r="UXX24" s="545"/>
      <c r="UXY24" s="545"/>
      <c r="UXZ24" s="545"/>
      <c r="UYA24" s="545"/>
      <c r="UYB24" s="545"/>
      <c r="UYC24" s="545"/>
      <c r="UYD24" s="545"/>
      <c r="UYE24" s="545"/>
      <c r="UYF24" s="545"/>
      <c r="UYG24" s="545"/>
      <c r="UYH24" s="545"/>
      <c r="UYI24" s="545"/>
      <c r="UYJ24" s="545"/>
      <c r="UYK24" s="545"/>
      <c r="UYL24" s="545"/>
      <c r="UYM24" s="545"/>
      <c r="UYN24" s="545"/>
      <c r="UYO24" s="545"/>
      <c r="UYP24" s="545"/>
      <c r="UYQ24" s="545"/>
      <c r="UYR24" s="545"/>
      <c r="UYS24" s="545"/>
      <c r="UYT24" s="545"/>
      <c r="UYU24" s="545"/>
      <c r="UYV24" s="545"/>
      <c r="UYW24" s="545"/>
      <c r="UYX24" s="545"/>
      <c r="UYY24" s="545"/>
      <c r="UYZ24" s="545"/>
      <c r="UZA24" s="545"/>
      <c r="UZB24" s="545"/>
      <c r="UZC24" s="545"/>
      <c r="UZD24" s="545"/>
      <c r="UZE24" s="545"/>
      <c r="UZF24" s="545"/>
      <c r="UZG24" s="545"/>
      <c r="UZH24" s="545"/>
      <c r="UZI24" s="545"/>
      <c r="UZJ24" s="545"/>
      <c r="UZK24" s="545"/>
      <c r="UZL24" s="545"/>
      <c r="UZM24" s="545"/>
      <c r="UZN24" s="545"/>
      <c r="UZO24" s="545"/>
      <c r="UZP24" s="545"/>
      <c r="UZQ24" s="545"/>
      <c r="UZR24" s="545"/>
      <c r="UZS24" s="545"/>
      <c r="UZT24" s="545"/>
      <c r="UZU24" s="545"/>
      <c r="UZV24" s="545"/>
      <c r="UZW24" s="545"/>
      <c r="UZX24" s="545"/>
      <c r="UZY24" s="545"/>
      <c r="UZZ24" s="545"/>
      <c r="VAA24" s="545"/>
      <c r="VAB24" s="545"/>
      <c r="VAC24" s="545"/>
      <c r="VAD24" s="545"/>
      <c r="VAE24" s="545"/>
      <c r="VAF24" s="545"/>
      <c r="VAG24" s="545"/>
      <c r="VAH24" s="545"/>
      <c r="VAI24" s="545"/>
      <c r="VAJ24" s="545"/>
      <c r="VAK24" s="545"/>
      <c r="VAL24" s="545"/>
      <c r="VAM24" s="545"/>
      <c r="VAN24" s="545"/>
      <c r="VAO24" s="545"/>
      <c r="VAP24" s="545"/>
      <c r="VAQ24" s="545"/>
      <c r="VAR24" s="545"/>
      <c r="VAS24" s="545"/>
      <c r="VAT24" s="545"/>
      <c r="VAU24" s="545"/>
      <c r="VAV24" s="545"/>
      <c r="VAW24" s="545"/>
      <c r="VAX24" s="545"/>
      <c r="VAY24" s="545"/>
      <c r="VAZ24" s="545"/>
      <c r="VBA24" s="545"/>
      <c r="VBB24" s="545"/>
      <c r="VBC24" s="545"/>
      <c r="VBD24" s="545"/>
      <c r="VBE24" s="545"/>
      <c r="VBF24" s="545"/>
      <c r="VBG24" s="545"/>
      <c r="VBH24" s="545"/>
      <c r="VBI24" s="545"/>
      <c r="VBJ24" s="545"/>
      <c r="VBK24" s="545"/>
      <c r="VBL24" s="545"/>
      <c r="VBM24" s="545"/>
      <c r="VBN24" s="545"/>
      <c r="VBO24" s="545"/>
      <c r="VBP24" s="545"/>
      <c r="VBQ24" s="545"/>
      <c r="VBR24" s="545"/>
      <c r="VBS24" s="545"/>
      <c r="VBT24" s="545"/>
      <c r="VBU24" s="545"/>
      <c r="VBV24" s="545"/>
      <c r="VBW24" s="545"/>
      <c r="VBX24" s="545"/>
      <c r="VBY24" s="545"/>
      <c r="VBZ24" s="545"/>
      <c r="VCA24" s="545"/>
      <c r="VCB24" s="545"/>
      <c r="VCC24" s="545"/>
      <c r="VCD24" s="545"/>
      <c r="VCE24" s="545"/>
      <c r="VCF24" s="545"/>
      <c r="VCG24" s="545"/>
      <c r="VCH24" s="545"/>
      <c r="VCI24" s="545"/>
      <c r="VCJ24" s="545"/>
      <c r="VCK24" s="545"/>
      <c r="VCL24" s="545"/>
      <c r="VCM24" s="545"/>
      <c r="VCN24" s="545"/>
      <c r="VCO24" s="545"/>
      <c r="VCP24" s="545"/>
      <c r="VCQ24" s="545"/>
      <c r="VCR24" s="545"/>
      <c r="VCS24" s="545"/>
      <c r="VCT24" s="545"/>
      <c r="VCU24" s="545"/>
      <c r="VCV24" s="545"/>
      <c r="VCW24" s="545"/>
      <c r="VCX24" s="545"/>
      <c r="VCY24" s="545"/>
      <c r="VCZ24" s="545"/>
      <c r="VDA24" s="545"/>
      <c r="VDB24" s="545"/>
      <c r="VDC24" s="545"/>
      <c r="VDD24" s="545"/>
      <c r="VDE24" s="545"/>
      <c r="VDF24" s="545"/>
      <c r="VDG24" s="545"/>
      <c r="VDH24" s="545"/>
      <c r="VDI24" s="545"/>
      <c r="VDJ24" s="545"/>
      <c r="VDK24" s="545"/>
      <c r="VDL24" s="545"/>
      <c r="VDM24" s="545"/>
      <c r="VDN24" s="545"/>
      <c r="VDO24" s="545"/>
      <c r="VDP24" s="545"/>
      <c r="VDQ24" s="545"/>
      <c r="VDR24" s="545"/>
      <c r="VDS24" s="545"/>
      <c r="VDT24" s="545"/>
      <c r="VDU24" s="545"/>
      <c r="VDV24" s="545"/>
      <c r="VDW24" s="545"/>
      <c r="VDX24" s="545"/>
      <c r="VDY24" s="545"/>
      <c r="VDZ24" s="545"/>
      <c r="VEA24" s="545"/>
      <c r="VEB24" s="545"/>
      <c r="VEC24" s="545"/>
      <c r="VED24" s="545"/>
      <c r="VEE24" s="545"/>
      <c r="VEF24" s="545"/>
      <c r="VEG24" s="545"/>
      <c r="VEH24" s="545"/>
      <c r="VEI24" s="545"/>
      <c r="VEJ24" s="545"/>
      <c r="VEK24" s="545"/>
      <c r="VEL24" s="545"/>
      <c r="VEM24" s="545"/>
      <c r="VEN24" s="545"/>
      <c r="VEO24" s="545"/>
      <c r="VEP24" s="545"/>
      <c r="VEQ24" s="545"/>
      <c r="VER24" s="545"/>
      <c r="VES24" s="545"/>
      <c r="VET24" s="545"/>
      <c r="VEU24" s="545"/>
      <c r="VEV24" s="545"/>
      <c r="VEW24" s="545"/>
      <c r="VEX24" s="545"/>
      <c r="VEY24" s="545"/>
      <c r="VEZ24" s="545"/>
      <c r="VFA24" s="545"/>
      <c r="VFB24" s="545"/>
      <c r="VFC24" s="545"/>
      <c r="VFD24" s="545"/>
      <c r="VFE24" s="545"/>
      <c r="VFF24" s="545"/>
      <c r="VFG24" s="545"/>
      <c r="VFH24" s="545"/>
      <c r="VFI24" s="545"/>
      <c r="VFJ24" s="545"/>
      <c r="VFK24" s="545"/>
      <c r="VFL24" s="545"/>
      <c r="VFM24" s="545"/>
      <c r="VFN24" s="545"/>
      <c r="VFO24" s="545"/>
      <c r="VFP24" s="545"/>
      <c r="VFQ24" s="545"/>
      <c r="VFR24" s="545"/>
      <c r="VFS24" s="545"/>
      <c r="VFT24" s="545"/>
      <c r="VFU24" s="545"/>
      <c r="VFV24" s="545"/>
      <c r="VFW24" s="545"/>
      <c r="VFX24" s="545"/>
      <c r="VFY24" s="545"/>
      <c r="VFZ24" s="545"/>
      <c r="VGA24" s="545"/>
      <c r="VGB24" s="545"/>
      <c r="VGC24" s="545"/>
      <c r="VGD24" s="545"/>
      <c r="VGE24" s="545"/>
      <c r="VGF24" s="545"/>
      <c r="VGG24" s="545"/>
      <c r="VGH24" s="545"/>
      <c r="VGI24" s="545"/>
      <c r="VGJ24" s="545"/>
      <c r="VGK24" s="545"/>
      <c r="VGL24" s="545"/>
      <c r="VGM24" s="545"/>
      <c r="VGN24" s="545"/>
      <c r="VGO24" s="545"/>
      <c r="VGP24" s="545"/>
      <c r="VGQ24" s="545"/>
      <c r="VGR24" s="545"/>
      <c r="VGS24" s="545"/>
      <c r="VGT24" s="545"/>
      <c r="VGU24" s="545"/>
      <c r="VGV24" s="545"/>
      <c r="VGW24" s="545"/>
      <c r="VGX24" s="545"/>
      <c r="VGY24" s="545"/>
      <c r="VGZ24" s="545"/>
      <c r="VHA24" s="545"/>
      <c r="VHB24" s="545"/>
      <c r="VHC24" s="545"/>
      <c r="VHD24" s="545"/>
      <c r="VHE24" s="545"/>
      <c r="VHF24" s="545"/>
      <c r="VHG24" s="545"/>
      <c r="VHH24" s="545"/>
      <c r="VHI24" s="545"/>
      <c r="VHJ24" s="545"/>
      <c r="VHK24" s="545"/>
      <c r="VHL24" s="545"/>
      <c r="VHM24" s="545"/>
      <c r="VHN24" s="545"/>
      <c r="VHO24" s="545"/>
      <c r="VHP24" s="545"/>
      <c r="VHQ24" s="545"/>
      <c r="VHR24" s="545"/>
      <c r="VHS24" s="545"/>
      <c r="VHT24" s="545"/>
      <c r="VHU24" s="545"/>
      <c r="VHV24" s="545"/>
      <c r="VHW24" s="545"/>
      <c r="VHX24" s="545"/>
      <c r="VHY24" s="545"/>
      <c r="VHZ24" s="545"/>
      <c r="VIA24" s="545"/>
      <c r="VIB24" s="545"/>
      <c r="VIC24" s="545"/>
      <c r="VID24" s="545"/>
      <c r="VIE24" s="545"/>
      <c r="VIF24" s="545"/>
      <c r="VIG24" s="545"/>
      <c r="VIH24" s="545"/>
      <c r="VII24" s="545"/>
      <c r="VIJ24" s="545"/>
      <c r="VIK24" s="545"/>
      <c r="VIL24" s="545"/>
      <c r="VIM24" s="545"/>
      <c r="VIN24" s="545"/>
      <c r="VIO24" s="545"/>
      <c r="VIP24" s="545"/>
      <c r="VIQ24" s="545"/>
      <c r="VIR24" s="545"/>
      <c r="VIS24" s="545"/>
      <c r="VIT24" s="545"/>
      <c r="VIU24" s="545"/>
      <c r="VIV24" s="545"/>
      <c r="VIW24" s="545"/>
      <c r="VIX24" s="545"/>
      <c r="VIY24" s="545"/>
      <c r="VIZ24" s="545"/>
      <c r="VJA24" s="545"/>
      <c r="VJB24" s="545"/>
      <c r="VJC24" s="545"/>
      <c r="VJD24" s="545"/>
      <c r="VJE24" s="545"/>
      <c r="VJF24" s="545"/>
      <c r="VJG24" s="545"/>
      <c r="VJH24" s="545"/>
      <c r="VJI24" s="545"/>
      <c r="VJJ24" s="545"/>
      <c r="VJK24" s="545"/>
      <c r="VJL24" s="545"/>
      <c r="VJM24" s="545"/>
      <c r="VJN24" s="545"/>
      <c r="VJO24" s="545"/>
      <c r="VJP24" s="545"/>
      <c r="VJQ24" s="545"/>
      <c r="VJR24" s="545"/>
      <c r="VJS24" s="545"/>
      <c r="VJT24" s="545"/>
      <c r="VJU24" s="545"/>
      <c r="VJV24" s="545"/>
      <c r="VJW24" s="545"/>
      <c r="VJX24" s="545"/>
      <c r="VJY24" s="545"/>
      <c r="VJZ24" s="545"/>
      <c r="VKA24" s="545"/>
      <c r="VKB24" s="545"/>
      <c r="VKC24" s="545"/>
      <c r="VKD24" s="545"/>
      <c r="VKE24" s="545"/>
      <c r="VKF24" s="545"/>
      <c r="VKG24" s="545"/>
      <c r="VKH24" s="545"/>
      <c r="VKI24" s="545"/>
      <c r="VKJ24" s="545"/>
      <c r="VKK24" s="545"/>
      <c r="VKL24" s="545"/>
      <c r="VKM24" s="545"/>
      <c r="VKN24" s="545"/>
      <c r="VKO24" s="545"/>
      <c r="VKP24" s="545"/>
      <c r="VKQ24" s="545"/>
      <c r="VKR24" s="545"/>
      <c r="VKS24" s="545"/>
      <c r="VKT24" s="545"/>
      <c r="VKU24" s="545"/>
      <c r="VKV24" s="545"/>
      <c r="VKW24" s="545"/>
      <c r="VKX24" s="545"/>
      <c r="VKY24" s="545"/>
      <c r="VKZ24" s="545"/>
      <c r="VLA24" s="545"/>
      <c r="VLB24" s="545"/>
      <c r="VLC24" s="545"/>
      <c r="VLD24" s="545"/>
      <c r="VLE24" s="545"/>
      <c r="VLF24" s="545"/>
      <c r="VLG24" s="545"/>
      <c r="VLH24" s="545"/>
      <c r="VLI24" s="545"/>
      <c r="VLJ24" s="545"/>
      <c r="VLK24" s="545"/>
      <c r="VLL24" s="545"/>
      <c r="VLM24" s="545"/>
      <c r="VLN24" s="545"/>
      <c r="VLO24" s="545"/>
      <c r="VLP24" s="545"/>
      <c r="VLQ24" s="545"/>
      <c r="VLR24" s="545"/>
      <c r="VLS24" s="545"/>
      <c r="VLT24" s="545"/>
      <c r="VLU24" s="545"/>
      <c r="VLV24" s="545"/>
      <c r="VLW24" s="545"/>
      <c r="VLX24" s="545"/>
      <c r="VLY24" s="545"/>
      <c r="VLZ24" s="545"/>
      <c r="VMA24" s="545"/>
      <c r="VMB24" s="545"/>
      <c r="VMC24" s="545"/>
      <c r="VMD24" s="545"/>
      <c r="VME24" s="545"/>
      <c r="VMF24" s="545"/>
      <c r="VMG24" s="545"/>
      <c r="VMH24" s="545"/>
      <c r="VMI24" s="545"/>
      <c r="VMJ24" s="545"/>
      <c r="VMK24" s="545"/>
      <c r="VML24" s="545"/>
      <c r="VMM24" s="545"/>
      <c r="VMN24" s="545"/>
      <c r="VMO24" s="545"/>
      <c r="VMP24" s="545"/>
      <c r="VMQ24" s="545"/>
      <c r="VMR24" s="545"/>
      <c r="VMS24" s="545"/>
      <c r="VMT24" s="545"/>
      <c r="VMU24" s="545"/>
      <c r="VMV24" s="545"/>
      <c r="VMW24" s="545"/>
      <c r="VMX24" s="545"/>
      <c r="VMY24" s="545"/>
      <c r="VMZ24" s="545"/>
      <c r="VNA24" s="545"/>
      <c r="VNB24" s="545"/>
      <c r="VNC24" s="545"/>
      <c r="VND24" s="545"/>
      <c r="VNE24" s="545"/>
      <c r="VNF24" s="545"/>
      <c r="VNG24" s="545"/>
      <c r="VNH24" s="545"/>
      <c r="VNI24" s="545"/>
      <c r="VNJ24" s="545"/>
      <c r="VNK24" s="545"/>
      <c r="VNL24" s="545"/>
      <c r="VNM24" s="545"/>
      <c r="VNN24" s="545"/>
      <c r="VNO24" s="545"/>
      <c r="VNP24" s="545"/>
      <c r="VNQ24" s="545"/>
      <c r="VNR24" s="545"/>
      <c r="VNS24" s="545"/>
      <c r="VNT24" s="545"/>
      <c r="VNU24" s="545"/>
      <c r="VNV24" s="545"/>
      <c r="VNW24" s="545"/>
      <c r="VNX24" s="545"/>
      <c r="VNY24" s="545"/>
      <c r="VNZ24" s="545"/>
      <c r="VOA24" s="545"/>
      <c r="VOB24" s="545"/>
      <c r="VOC24" s="545"/>
      <c r="VOD24" s="545"/>
      <c r="VOE24" s="545"/>
      <c r="VOF24" s="545"/>
      <c r="VOG24" s="545"/>
      <c r="VOH24" s="545"/>
      <c r="VOI24" s="545"/>
      <c r="VOJ24" s="545"/>
      <c r="VOK24" s="545"/>
      <c r="VOL24" s="545"/>
      <c r="VOM24" s="545"/>
      <c r="VON24" s="545"/>
      <c r="VOO24" s="545"/>
      <c r="VOP24" s="545"/>
      <c r="VOQ24" s="545"/>
      <c r="VOR24" s="545"/>
      <c r="VOS24" s="545"/>
      <c r="VOT24" s="545"/>
      <c r="VOU24" s="545"/>
      <c r="VOV24" s="545"/>
      <c r="VOW24" s="545"/>
      <c r="VOX24" s="545"/>
      <c r="VOY24" s="545"/>
      <c r="VOZ24" s="545"/>
      <c r="VPA24" s="545"/>
      <c r="VPB24" s="545"/>
      <c r="VPC24" s="545"/>
      <c r="VPD24" s="545"/>
      <c r="VPE24" s="545"/>
      <c r="VPF24" s="545"/>
      <c r="VPG24" s="545"/>
      <c r="VPH24" s="545"/>
      <c r="VPI24" s="545"/>
      <c r="VPJ24" s="545"/>
      <c r="VPK24" s="545"/>
      <c r="VPL24" s="545"/>
      <c r="VPM24" s="545"/>
      <c r="VPN24" s="545"/>
      <c r="VPO24" s="545"/>
      <c r="VPP24" s="545"/>
      <c r="VPQ24" s="545"/>
      <c r="VPR24" s="545"/>
      <c r="VPS24" s="545"/>
      <c r="VPT24" s="545"/>
      <c r="VPU24" s="545"/>
      <c r="VPV24" s="545"/>
      <c r="VPW24" s="545"/>
      <c r="VPX24" s="545"/>
      <c r="VPY24" s="545"/>
      <c r="VPZ24" s="545"/>
      <c r="VQA24" s="545"/>
      <c r="VQB24" s="545"/>
      <c r="VQC24" s="545"/>
      <c r="VQD24" s="545"/>
      <c r="VQE24" s="545"/>
      <c r="VQF24" s="545"/>
      <c r="VQG24" s="545"/>
      <c r="VQH24" s="545"/>
      <c r="VQI24" s="545"/>
      <c r="VQJ24" s="545"/>
      <c r="VQK24" s="545"/>
      <c r="VQL24" s="545"/>
      <c r="VQM24" s="545"/>
      <c r="VQN24" s="545"/>
      <c r="VQO24" s="545"/>
      <c r="VQP24" s="545"/>
      <c r="VQQ24" s="545"/>
      <c r="VQR24" s="545"/>
      <c r="VQS24" s="545"/>
      <c r="VQT24" s="545"/>
      <c r="VQU24" s="545"/>
      <c r="VQV24" s="545"/>
      <c r="VQW24" s="545"/>
      <c r="VQX24" s="545"/>
      <c r="VQY24" s="545"/>
      <c r="VQZ24" s="545"/>
      <c r="VRA24" s="545"/>
      <c r="VRB24" s="545"/>
      <c r="VRC24" s="545"/>
      <c r="VRD24" s="545"/>
      <c r="VRE24" s="545"/>
      <c r="VRF24" s="545"/>
      <c r="VRG24" s="545"/>
      <c r="VRH24" s="545"/>
      <c r="VRI24" s="545"/>
      <c r="VRJ24" s="545"/>
      <c r="VRK24" s="545"/>
      <c r="VRL24" s="545"/>
      <c r="VRM24" s="545"/>
      <c r="VRN24" s="545"/>
      <c r="VRO24" s="545"/>
      <c r="VRP24" s="545"/>
      <c r="VRQ24" s="545"/>
      <c r="VRR24" s="545"/>
      <c r="VRS24" s="545"/>
      <c r="VRT24" s="545"/>
      <c r="VRU24" s="545"/>
      <c r="VRV24" s="545"/>
      <c r="VRW24" s="545"/>
      <c r="VRX24" s="545"/>
      <c r="VRY24" s="545"/>
      <c r="VRZ24" s="545"/>
      <c r="VSA24" s="545"/>
      <c r="VSB24" s="545"/>
      <c r="VSC24" s="545"/>
      <c r="VSD24" s="545"/>
      <c r="VSE24" s="545"/>
      <c r="VSF24" s="545"/>
      <c r="VSG24" s="545"/>
      <c r="VSH24" s="545"/>
      <c r="VSI24" s="545"/>
      <c r="VSJ24" s="545"/>
      <c r="VSK24" s="545"/>
      <c r="VSL24" s="545"/>
      <c r="VSM24" s="545"/>
      <c r="VSN24" s="545"/>
      <c r="VSO24" s="545"/>
      <c r="VSP24" s="545"/>
      <c r="VSQ24" s="545"/>
      <c r="VSR24" s="545"/>
      <c r="VSS24" s="545"/>
      <c r="VST24" s="545"/>
      <c r="VSU24" s="545"/>
      <c r="VSV24" s="545"/>
      <c r="VSW24" s="545"/>
      <c r="VSX24" s="545"/>
      <c r="VSY24" s="545"/>
      <c r="VSZ24" s="545"/>
      <c r="VTA24" s="545"/>
      <c r="VTB24" s="545"/>
      <c r="VTC24" s="545"/>
      <c r="VTD24" s="545"/>
      <c r="VTE24" s="545"/>
      <c r="VTF24" s="545"/>
      <c r="VTG24" s="545"/>
      <c r="VTH24" s="545"/>
      <c r="VTI24" s="545"/>
      <c r="VTJ24" s="545"/>
      <c r="VTK24" s="545"/>
      <c r="VTL24" s="545"/>
      <c r="VTM24" s="545"/>
      <c r="VTN24" s="545"/>
      <c r="VTO24" s="545"/>
      <c r="VTP24" s="545"/>
      <c r="VTQ24" s="545"/>
      <c r="VTR24" s="545"/>
      <c r="VTS24" s="545"/>
      <c r="VTT24" s="545"/>
      <c r="VTU24" s="545"/>
      <c r="VTV24" s="545"/>
      <c r="VTW24" s="545"/>
      <c r="VTX24" s="545"/>
      <c r="VTY24" s="545"/>
      <c r="VTZ24" s="545"/>
      <c r="VUA24" s="545"/>
      <c r="VUB24" s="545"/>
      <c r="VUC24" s="545"/>
      <c r="VUD24" s="545"/>
      <c r="VUE24" s="545"/>
      <c r="VUF24" s="545"/>
      <c r="VUG24" s="545"/>
      <c r="VUH24" s="545"/>
      <c r="VUI24" s="545"/>
      <c r="VUJ24" s="545"/>
      <c r="VUK24" s="545"/>
      <c r="VUL24" s="545"/>
      <c r="VUM24" s="545"/>
      <c r="VUN24" s="545"/>
      <c r="VUO24" s="545"/>
      <c r="VUP24" s="545"/>
      <c r="VUQ24" s="545"/>
      <c r="VUR24" s="545"/>
      <c r="VUS24" s="545"/>
      <c r="VUT24" s="545"/>
      <c r="VUU24" s="545"/>
      <c r="VUV24" s="545"/>
      <c r="VUW24" s="545"/>
      <c r="VUX24" s="545"/>
      <c r="VUY24" s="545"/>
      <c r="VUZ24" s="545"/>
      <c r="VVA24" s="545"/>
      <c r="VVB24" s="545"/>
      <c r="VVC24" s="545"/>
      <c r="VVD24" s="545"/>
      <c r="VVE24" s="545"/>
      <c r="VVF24" s="545"/>
      <c r="VVG24" s="545"/>
      <c r="VVH24" s="545"/>
      <c r="VVI24" s="545"/>
      <c r="VVJ24" s="545"/>
      <c r="VVK24" s="545"/>
      <c r="VVL24" s="545"/>
      <c r="VVM24" s="545"/>
      <c r="VVN24" s="545"/>
      <c r="VVO24" s="545"/>
      <c r="VVP24" s="545"/>
      <c r="VVQ24" s="545"/>
      <c r="VVR24" s="545"/>
      <c r="VVS24" s="545"/>
      <c r="VVT24" s="545"/>
      <c r="VVU24" s="545"/>
      <c r="VVV24" s="545"/>
      <c r="VVW24" s="545"/>
      <c r="VVX24" s="545"/>
      <c r="VVY24" s="545"/>
      <c r="VVZ24" s="545"/>
      <c r="VWA24" s="545"/>
      <c r="VWB24" s="545"/>
      <c r="VWC24" s="545"/>
      <c r="VWD24" s="545"/>
      <c r="VWE24" s="545"/>
      <c r="VWF24" s="545"/>
      <c r="VWG24" s="545"/>
      <c r="VWH24" s="545"/>
      <c r="VWI24" s="545"/>
      <c r="VWJ24" s="545"/>
      <c r="VWK24" s="545"/>
      <c r="VWL24" s="545"/>
      <c r="VWM24" s="545"/>
      <c r="VWN24" s="545"/>
      <c r="VWO24" s="545"/>
      <c r="VWP24" s="545"/>
      <c r="VWQ24" s="545"/>
      <c r="VWR24" s="545"/>
      <c r="VWS24" s="545"/>
      <c r="VWT24" s="545"/>
      <c r="VWU24" s="545"/>
      <c r="VWV24" s="545"/>
      <c r="VWW24" s="545"/>
      <c r="VWX24" s="545"/>
      <c r="VWY24" s="545"/>
      <c r="VWZ24" s="545"/>
      <c r="VXA24" s="545"/>
      <c r="VXB24" s="545"/>
      <c r="VXC24" s="545"/>
      <c r="VXD24" s="545"/>
      <c r="VXE24" s="545"/>
      <c r="VXF24" s="545"/>
      <c r="VXG24" s="545"/>
      <c r="VXH24" s="545"/>
      <c r="VXI24" s="545"/>
      <c r="VXJ24" s="545"/>
      <c r="VXK24" s="545"/>
      <c r="VXL24" s="545"/>
      <c r="VXM24" s="545"/>
      <c r="VXN24" s="545"/>
      <c r="VXO24" s="545"/>
      <c r="VXP24" s="545"/>
      <c r="VXQ24" s="545"/>
      <c r="VXR24" s="545"/>
      <c r="VXS24" s="545"/>
      <c r="VXT24" s="545"/>
      <c r="VXU24" s="545"/>
      <c r="VXV24" s="545"/>
      <c r="VXW24" s="545"/>
      <c r="VXX24" s="545"/>
      <c r="VXY24" s="545"/>
      <c r="VXZ24" s="545"/>
      <c r="VYA24" s="545"/>
      <c r="VYB24" s="545"/>
      <c r="VYC24" s="545"/>
      <c r="VYD24" s="545"/>
      <c r="VYE24" s="545"/>
      <c r="VYF24" s="545"/>
      <c r="VYG24" s="545"/>
      <c r="VYH24" s="545"/>
      <c r="VYI24" s="545"/>
      <c r="VYJ24" s="545"/>
      <c r="VYK24" s="545"/>
      <c r="VYL24" s="545"/>
      <c r="VYM24" s="545"/>
      <c r="VYN24" s="545"/>
      <c r="VYO24" s="545"/>
      <c r="VYP24" s="545"/>
      <c r="VYQ24" s="545"/>
      <c r="VYR24" s="545"/>
      <c r="VYS24" s="545"/>
      <c r="VYT24" s="545"/>
      <c r="VYU24" s="545"/>
      <c r="VYV24" s="545"/>
      <c r="VYW24" s="545"/>
      <c r="VYX24" s="545"/>
      <c r="VYY24" s="545"/>
      <c r="VYZ24" s="545"/>
      <c r="VZA24" s="545"/>
      <c r="VZB24" s="545"/>
      <c r="VZC24" s="545"/>
      <c r="VZD24" s="545"/>
      <c r="VZE24" s="545"/>
      <c r="VZF24" s="545"/>
      <c r="VZG24" s="545"/>
      <c r="VZH24" s="545"/>
      <c r="VZI24" s="545"/>
      <c r="VZJ24" s="545"/>
      <c r="VZK24" s="545"/>
      <c r="VZL24" s="545"/>
      <c r="VZM24" s="545"/>
      <c r="VZN24" s="545"/>
      <c r="VZO24" s="545"/>
      <c r="VZP24" s="545"/>
      <c r="VZQ24" s="545"/>
      <c r="VZR24" s="545"/>
      <c r="VZS24" s="545"/>
      <c r="VZT24" s="545"/>
      <c r="VZU24" s="545"/>
      <c r="VZV24" s="545"/>
      <c r="VZW24" s="545"/>
      <c r="VZX24" s="545"/>
      <c r="VZY24" s="545"/>
      <c r="VZZ24" s="545"/>
      <c r="WAA24" s="545"/>
      <c r="WAB24" s="545"/>
      <c r="WAC24" s="545"/>
      <c r="WAD24" s="545"/>
      <c r="WAE24" s="545"/>
      <c r="WAF24" s="545"/>
      <c r="WAG24" s="545"/>
      <c r="WAH24" s="545"/>
      <c r="WAI24" s="545"/>
      <c r="WAJ24" s="545"/>
      <c r="WAK24" s="545"/>
      <c r="WAL24" s="545"/>
      <c r="WAM24" s="545"/>
      <c r="WAN24" s="545"/>
      <c r="WAO24" s="545"/>
      <c r="WAP24" s="545"/>
      <c r="WAQ24" s="545"/>
      <c r="WAR24" s="545"/>
      <c r="WAS24" s="545"/>
      <c r="WAT24" s="545"/>
      <c r="WAU24" s="545"/>
      <c r="WAV24" s="545"/>
      <c r="WAW24" s="545"/>
      <c r="WAX24" s="545"/>
      <c r="WAY24" s="545"/>
      <c r="WAZ24" s="545"/>
      <c r="WBA24" s="545"/>
      <c r="WBB24" s="545"/>
      <c r="WBC24" s="545"/>
      <c r="WBD24" s="545"/>
      <c r="WBE24" s="545"/>
      <c r="WBF24" s="545"/>
      <c r="WBG24" s="545"/>
      <c r="WBH24" s="545"/>
      <c r="WBI24" s="545"/>
      <c r="WBJ24" s="545"/>
      <c r="WBK24" s="545"/>
      <c r="WBL24" s="545"/>
      <c r="WBM24" s="545"/>
      <c r="WBN24" s="545"/>
      <c r="WBO24" s="545"/>
      <c r="WBP24" s="545"/>
      <c r="WBQ24" s="545"/>
      <c r="WBR24" s="545"/>
      <c r="WBS24" s="545"/>
      <c r="WBT24" s="545"/>
      <c r="WBU24" s="545"/>
      <c r="WBV24" s="545"/>
      <c r="WBW24" s="545"/>
      <c r="WBX24" s="545"/>
      <c r="WBY24" s="545"/>
      <c r="WBZ24" s="545"/>
      <c r="WCA24" s="545"/>
      <c r="WCB24" s="545"/>
      <c r="WCC24" s="545"/>
      <c r="WCD24" s="545"/>
      <c r="WCE24" s="545"/>
      <c r="WCF24" s="545"/>
      <c r="WCG24" s="545"/>
      <c r="WCH24" s="545"/>
      <c r="WCI24" s="545"/>
      <c r="WCJ24" s="545"/>
      <c r="WCK24" s="545"/>
      <c r="WCL24" s="545"/>
      <c r="WCM24" s="545"/>
      <c r="WCN24" s="545"/>
      <c r="WCO24" s="545"/>
      <c r="WCP24" s="545"/>
      <c r="WCQ24" s="545"/>
      <c r="WCR24" s="545"/>
      <c r="WCS24" s="545"/>
      <c r="WCT24" s="545"/>
      <c r="WCU24" s="545"/>
      <c r="WCV24" s="545"/>
      <c r="WCW24" s="545"/>
      <c r="WCX24" s="545"/>
      <c r="WCY24" s="545"/>
      <c r="WCZ24" s="545"/>
      <c r="WDA24" s="545"/>
      <c r="WDB24" s="545"/>
      <c r="WDC24" s="545"/>
      <c r="WDD24" s="545"/>
      <c r="WDE24" s="545"/>
      <c r="WDF24" s="545"/>
      <c r="WDG24" s="545"/>
      <c r="WDH24" s="545"/>
      <c r="WDI24" s="545"/>
      <c r="WDJ24" s="545"/>
      <c r="WDK24" s="545"/>
      <c r="WDL24" s="545"/>
      <c r="WDM24" s="545"/>
      <c r="WDN24" s="545"/>
      <c r="WDO24" s="545"/>
      <c r="WDP24" s="545"/>
      <c r="WDQ24" s="545"/>
      <c r="WDR24" s="545"/>
      <c r="WDS24" s="545"/>
      <c r="WDT24" s="545"/>
      <c r="WDU24" s="545"/>
      <c r="WDV24" s="545"/>
      <c r="WDW24" s="545"/>
      <c r="WDX24" s="545"/>
      <c r="WDY24" s="545"/>
      <c r="WDZ24" s="545"/>
      <c r="WEA24" s="545"/>
      <c r="WEB24" s="545"/>
      <c r="WEC24" s="545"/>
      <c r="WED24" s="545"/>
      <c r="WEE24" s="545"/>
      <c r="WEF24" s="545"/>
      <c r="WEG24" s="545"/>
      <c r="WEH24" s="545"/>
      <c r="WEI24" s="545"/>
      <c r="WEJ24" s="545"/>
      <c r="WEK24" s="545"/>
      <c r="WEL24" s="545"/>
      <c r="WEM24" s="545"/>
      <c r="WEN24" s="545"/>
      <c r="WEO24" s="545"/>
      <c r="WEP24" s="545"/>
      <c r="WEQ24" s="545"/>
      <c r="WER24" s="545"/>
      <c r="WES24" s="545"/>
      <c r="WET24" s="545"/>
      <c r="WEU24" s="545"/>
      <c r="WEV24" s="545"/>
      <c r="WEW24" s="545"/>
      <c r="WEX24" s="545"/>
      <c r="WEY24" s="545"/>
      <c r="WEZ24" s="545"/>
      <c r="WFA24" s="545"/>
      <c r="WFB24" s="545"/>
      <c r="WFC24" s="545"/>
      <c r="WFD24" s="545"/>
      <c r="WFE24" s="545"/>
      <c r="WFF24" s="545"/>
      <c r="WFG24" s="545"/>
      <c r="WFH24" s="545"/>
      <c r="WFI24" s="545"/>
      <c r="WFJ24" s="545"/>
      <c r="WFK24" s="545"/>
      <c r="WFL24" s="545"/>
      <c r="WFM24" s="545"/>
      <c r="WFN24" s="545"/>
      <c r="WFO24" s="545"/>
      <c r="WFP24" s="545"/>
      <c r="WFQ24" s="545"/>
      <c r="WFR24" s="545"/>
      <c r="WFS24" s="545"/>
      <c r="WFT24" s="545"/>
      <c r="WFU24" s="545"/>
      <c r="WFV24" s="545"/>
      <c r="WFW24" s="545"/>
      <c r="WFX24" s="545"/>
      <c r="WFY24" s="545"/>
      <c r="WFZ24" s="545"/>
      <c r="WGA24" s="545"/>
      <c r="WGB24" s="545"/>
      <c r="WGC24" s="545"/>
      <c r="WGD24" s="545"/>
      <c r="WGE24" s="545"/>
      <c r="WGF24" s="545"/>
      <c r="WGG24" s="545"/>
      <c r="WGH24" s="545"/>
      <c r="WGI24" s="545"/>
      <c r="WGJ24" s="545"/>
      <c r="WGK24" s="545"/>
      <c r="WGL24" s="545"/>
      <c r="WGM24" s="545"/>
      <c r="WGN24" s="545"/>
      <c r="WGO24" s="545"/>
      <c r="WGP24" s="545"/>
      <c r="WGQ24" s="545"/>
      <c r="WGR24" s="545"/>
      <c r="WGS24" s="545"/>
      <c r="WGT24" s="545"/>
      <c r="WGU24" s="545"/>
      <c r="WGV24" s="545"/>
      <c r="WGW24" s="545"/>
      <c r="WGX24" s="545"/>
      <c r="WGY24" s="545"/>
      <c r="WGZ24" s="545"/>
      <c r="WHA24" s="545"/>
      <c r="WHB24" s="545"/>
      <c r="WHC24" s="545"/>
      <c r="WHD24" s="545"/>
      <c r="WHE24" s="545"/>
      <c r="WHF24" s="545"/>
      <c r="WHG24" s="545"/>
      <c r="WHH24" s="545"/>
      <c r="WHI24" s="545"/>
      <c r="WHJ24" s="545"/>
      <c r="WHK24" s="545"/>
      <c r="WHL24" s="545"/>
      <c r="WHM24" s="545"/>
      <c r="WHN24" s="545"/>
      <c r="WHO24" s="545"/>
      <c r="WHP24" s="545"/>
      <c r="WHQ24" s="545"/>
      <c r="WHR24" s="545"/>
      <c r="WHS24" s="545"/>
      <c r="WHT24" s="545"/>
      <c r="WHU24" s="545"/>
      <c r="WHV24" s="545"/>
      <c r="WHW24" s="545"/>
      <c r="WHX24" s="545"/>
      <c r="WHY24" s="545"/>
      <c r="WHZ24" s="545"/>
      <c r="WIA24" s="545"/>
      <c r="WIB24" s="545"/>
      <c r="WIC24" s="545"/>
      <c r="WID24" s="545"/>
      <c r="WIE24" s="545"/>
      <c r="WIF24" s="545"/>
      <c r="WIG24" s="545"/>
      <c r="WIH24" s="545"/>
      <c r="WII24" s="545"/>
      <c r="WIJ24" s="545"/>
      <c r="WIK24" s="545"/>
      <c r="WIL24" s="545"/>
      <c r="WIM24" s="545"/>
      <c r="WIN24" s="545"/>
      <c r="WIO24" s="545"/>
      <c r="WIP24" s="545"/>
      <c r="WIQ24" s="545"/>
      <c r="WIR24" s="545"/>
      <c r="WIS24" s="545"/>
      <c r="WIT24" s="545"/>
      <c r="WIU24" s="545"/>
      <c r="WIV24" s="545"/>
      <c r="WIW24" s="545"/>
      <c r="WIX24" s="545"/>
      <c r="WIY24" s="545"/>
      <c r="WIZ24" s="545"/>
      <c r="WJA24" s="545"/>
      <c r="WJB24" s="545"/>
      <c r="WJC24" s="545"/>
      <c r="WJD24" s="545"/>
      <c r="WJE24" s="545"/>
      <c r="WJF24" s="545"/>
      <c r="WJG24" s="545"/>
      <c r="WJH24" s="545"/>
      <c r="WJI24" s="545"/>
      <c r="WJJ24" s="545"/>
      <c r="WJK24" s="545"/>
      <c r="WJL24" s="545"/>
      <c r="WJM24" s="545"/>
      <c r="WJN24" s="545"/>
      <c r="WJO24" s="545"/>
      <c r="WJP24" s="545"/>
      <c r="WJQ24" s="545"/>
      <c r="WJR24" s="545"/>
      <c r="WJS24" s="545"/>
      <c r="WJT24" s="545"/>
      <c r="WJU24" s="545"/>
      <c r="WJV24" s="545"/>
      <c r="WJW24" s="545"/>
      <c r="WJX24" s="545"/>
      <c r="WJY24" s="545"/>
      <c r="WJZ24" s="545"/>
      <c r="WKA24" s="545"/>
      <c r="WKB24" s="545"/>
      <c r="WKC24" s="545"/>
      <c r="WKD24" s="545"/>
      <c r="WKE24" s="545"/>
      <c r="WKF24" s="545"/>
      <c r="WKG24" s="545"/>
      <c r="WKH24" s="545"/>
      <c r="WKI24" s="545"/>
      <c r="WKJ24" s="545"/>
      <c r="WKK24" s="545"/>
      <c r="WKL24" s="545"/>
      <c r="WKM24" s="545"/>
      <c r="WKN24" s="545"/>
      <c r="WKO24" s="545"/>
      <c r="WKP24" s="545"/>
      <c r="WKQ24" s="545"/>
      <c r="WKR24" s="545"/>
      <c r="WKS24" s="545"/>
      <c r="WKT24" s="545"/>
      <c r="WKU24" s="545"/>
      <c r="WKV24" s="545"/>
      <c r="WKW24" s="545"/>
      <c r="WKX24" s="545"/>
      <c r="WKY24" s="545"/>
      <c r="WKZ24" s="545"/>
      <c r="WLA24" s="545"/>
      <c r="WLB24" s="545"/>
      <c r="WLC24" s="545"/>
      <c r="WLD24" s="545"/>
      <c r="WLE24" s="545"/>
      <c r="WLF24" s="545"/>
      <c r="WLG24" s="545"/>
      <c r="WLH24" s="545"/>
      <c r="WLI24" s="545"/>
      <c r="WLJ24" s="545"/>
      <c r="WLK24" s="545"/>
      <c r="WLL24" s="545"/>
      <c r="WLM24" s="545"/>
      <c r="WLN24" s="545"/>
      <c r="WLO24" s="545"/>
      <c r="WLP24" s="545"/>
      <c r="WLQ24" s="545"/>
      <c r="WLR24" s="545"/>
      <c r="WLS24" s="545"/>
      <c r="WLT24" s="545"/>
      <c r="WLU24" s="545"/>
      <c r="WLV24" s="545"/>
      <c r="WLW24" s="545"/>
      <c r="WLX24" s="545"/>
      <c r="WLY24" s="545"/>
      <c r="WLZ24" s="545"/>
      <c r="WMA24" s="545"/>
      <c r="WMB24" s="545"/>
      <c r="WMC24" s="545"/>
      <c r="WMD24" s="545"/>
      <c r="WME24" s="545"/>
      <c r="WMF24" s="545"/>
      <c r="WMG24" s="545"/>
      <c r="WMH24" s="545"/>
      <c r="WMI24" s="545"/>
      <c r="WMJ24" s="545"/>
      <c r="WMK24" s="545"/>
      <c r="WML24" s="545"/>
      <c r="WMM24" s="545"/>
      <c r="WMN24" s="545"/>
      <c r="WMO24" s="545"/>
      <c r="WMP24" s="545"/>
      <c r="WMQ24" s="545"/>
      <c r="WMR24" s="545"/>
      <c r="WMS24" s="545"/>
      <c r="WMT24" s="545"/>
      <c r="WMU24" s="545"/>
      <c r="WMV24" s="545"/>
      <c r="WMW24" s="545"/>
      <c r="WMX24" s="545"/>
      <c r="WMY24" s="545"/>
      <c r="WMZ24" s="545"/>
      <c r="WNA24" s="545"/>
      <c r="WNB24" s="545"/>
      <c r="WNC24" s="545"/>
      <c r="WND24" s="545"/>
      <c r="WNE24" s="545"/>
      <c r="WNF24" s="545"/>
      <c r="WNG24" s="545"/>
      <c r="WNH24" s="545"/>
      <c r="WNI24" s="545"/>
      <c r="WNJ24" s="545"/>
      <c r="WNK24" s="545"/>
      <c r="WNL24" s="545"/>
      <c r="WNM24" s="545"/>
      <c r="WNN24" s="545"/>
      <c r="WNO24" s="545"/>
      <c r="WNP24" s="545"/>
      <c r="WNQ24" s="545"/>
      <c r="WNR24" s="545"/>
      <c r="WNS24" s="545"/>
      <c r="WNT24" s="545"/>
      <c r="WNU24" s="545"/>
      <c r="WNV24" s="545"/>
      <c r="WNW24" s="545"/>
      <c r="WNX24" s="545"/>
      <c r="WNY24" s="545"/>
      <c r="WNZ24" s="545"/>
      <c r="WOA24" s="545"/>
      <c r="WOB24" s="545"/>
      <c r="WOC24" s="545"/>
      <c r="WOD24" s="545"/>
      <c r="WOE24" s="545"/>
      <c r="WOF24" s="545"/>
      <c r="WOG24" s="545"/>
      <c r="WOH24" s="545"/>
      <c r="WOI24" s="545"/>
      <c r="WOJ24" s="545"/>
      <c r="WOK24" s="545"/>
      <c r="WOL24" s="545"/>
      <c r="WOM24" s="545"/>
      <c r="WON24" s="545"/>
      <c r="WOO24" s="545"/>
      <c r="WOP24" s="545"/>
      <c r="WOQ24" s="545"/>
      <c r="WOR24" s="545"/>
      <c r="WOS24" s="545"/>
      <c r="WOT24" s="545"/>
      <c r="WOU24" s="545"/>
      <c r="WOV24" s="545"/>
      <c r="WOW24" s="545"/>
      <c r="WOX24" s="545"/>
      <c r="WOY24" s="545"/>
      <c r="WOZ24" s="545"/>
      <c r="WPA24" s="545"/>
      <c r="WPB24" s="545"/>
      <c r="WPC24" s="545"/>
      <c r="WPD24" s="545"/>
      <c r="WPE24" s="545"/>
      <c r="WPF24" s="545"/>
      <c r="WPG24" s="545"/>
      <c r="WPH24" s="545"/>
      <c r="WPI24" s="545"/>
      <c r="WPJ24" s="545"/>
      <c r="WPK24" s="545"/>
      <c r="WPL24" s="545"/>
      <c r="WPM24" s="545"/>
      <c r="WPN24" s="545"/>
      <c r="WPO24" s="545"/>
      <c r="WPP24" s="545"/>
      <c r="WPQ24" s="545"/>
      <c r="WPR24" s="545"/>
      <c r="WPS24" s="545"/>
      <c r="WPT24" s="545"/>
      <c r="WPU24" s="545"/>
      <c r="WPV24" s="545"/>
      <c r="WPW24" s="545"/>
      <c r="WPX24" s="545"/>
      <c r="WPY24" s="545"/>
      <c r="WPZ24" s="545"/>
      <c r="WQA24" s="545"/>
      <c r="WQB24" s="545"/>
      <c r="WQC24" s="545"/>
      <c r="WQD24" s="545"/>
      <c r="WQE24" s="545"/>
      <c r="WQF24" s="545"/>
      <c r="WQG24" s="545"/>
      <c r="WQH24" s="545"/>
      <c r="WQI24" s="545"/>
      <c r="WQJ24" s="545"/>
      <c r="WQK24" s="545"/>
      <c r="WQL24" s="545"/>
      <c r="WQM24" s="545"/>
      <c r="WQN24" s="545"/>
      <c r="WQO24" s="545"/>
      <c r="WQP24" s="545"/>
      <c r="WQQ24" s="545"/>
      <c r="WQR24" s="545"/>
      <c r="WQS24" s="545"/>
      <c r="WQT24" s="545"/>
      <c r="WQU24" s="545"/>
      <c r="WQV24" s="545"/>
      <c r="WQW24" s="545"/>
      <c r="WQX24" s="545"/>
      <c r="WQY24" s="545"/>
      <c r="WQZ24" s="545"/>
      <c r="WRA24" s="545"/>
      <c r="WRB24" s="545"/>
      <c r="WRC24" s="545"/>
      <c r="WRD24" s="545"/>
      <c r="WRE24" s="545"/>
      <c r="WRF24" s="545"/>
      <c r="WRG24" s="545"/>
      <c r="WRH24" s="545"/>
      <c r="WRI24" s="545"/>
      <c r="WRJ24" s="545"/>
      <c r="WRK24" s="545"/>
      <c r="WRL24" s="545"/>
      <c r="WRM24" s="545"/>
      <c r="WRN24" s="545"/>
      <c r="WRO24" s="545"/>
      <c r="WRP24" s="545"/>
      <c r="WRQ24" s="545"/>
      <c r="WRR24" s="545"/>
      <c r="WRS24" s="545"/>
      <c r="WRT24" s="545"/>
      <c r="WRU24" s="545"/>
      <c r="WRV24" s="545"/>
      <c r="WRW24" s="545"/>
      <c r="WRX24" s="545"/>
      <c r="WRY24" s="545"/>
      <c r="WRZ24" s="545"/>
      <c r="WSA24" s="545"/>
      <c r="WSB24" s="545"/>
      <c r="WSC24" s="545"/>
      <c r="WSD24" s="545"/>
      <c r="WSE24" s="545"/>
      <c r="WSF24" s="545"/>
      <c r="WSG24" s="545"/>
      <c r="WSH24" s="545"/>
      <c r="WSI24" s="545"/>
      <c r="WSJ24" s="545"/>
      <c r="WSK24" s="545"/>
      <c r="WSL24" s="545"/>
      <c r="WSM24" s="545"/>
      <c r="WSN24" s="545"/>
      <c r="WSO24" s="545"/>
      <c r="WSP24" s="545"/>
      <c r="WSQ24" s="545"/>
      <c r="WSR24" s="545"/>
      <c r="WSS24" s="545"/>
      <c r="WST24" s="545"/>
      <c r="WSU24" s="545"/>
      <c r="WSV24" s="545"/>
      <c r="WSW24" s="545"/>
      <c r="WSX24" s="545"/>
      <c r="WSY24" s="545"/>
      <c r="WSZ24" s="545"/>
      <c r="WTA24" s="545"/>
      <c r="WTB24" s="545"/>
      <c r="WTC24" s="545"/>
      <c r="WTD24" s="545"/>
      <c r="WTE24" s="545"/>
      <c r="WTF24" s="545"/>
      <c r="WTG24" s="545"/>
      <c r="WTH24" s="545"/>
      <c r="WTI24" s="545"/>
      <c r="WTJ24" s="545"/>
      <c r="WTK24" s="545"/>
      <c r="WTL24" s="545"/>
      <c r="WTM24" s="545"/>
      <c r="WTN24" s="545"/>
      <c r="WTO24" s="545"/>
      <c r="WTP24" s="545"/>
      <c r="WTQ24" s="545"/>
      <c r="WTR24" s="545"/>
      <c r="WTS24" s="545"/>
      <c r="WTT24" s="545"/>
      <c r="WTU24" s="545"/>
      <c r="WTV24" s="545"/>
      <c r="WTW24" s="545"/>
      <c r="WTX24" s="545"/>
      <c r="WTY24" s="545"/>
      <c r="WTZ24" s="545"/>
      <c r="WUA24" s="545"/>
      <c r="WUB24" s="545"/>
      <c r="WUC24" s="545"/>
      <c r="WUD24" s="545"/>
      <c r="WUE24" s="545"/>
      <c r="WUF24" s="545"/>
      <c r="WUG24" s="545"/>
      <c r="WUH24" s="545"/>
      <c r="WUI24" s="545"/>
      <c r="WUJ24" s="545"/>
      <c r="WUK24" s="545"/>
      <c r="WUL24" s="545"/>
      <c r="WUM24" s="545"/>
      <c r="WUN24" s="545"/>
      <c r="WUO24" s="545"/>
      <c r="WUP24" s="545"/>
      <c r="WUQ24" s="545"/>
      <c r="WUR24" s="545"/>
      <c r="WUS24" s="545"/>
      <c r="WUT24" s="545"/>
      <c r="WUU24" s="545"/>
      <c r="WUV24" s="545"/>
      <c r="WUW24" s="545"/>
      <c r="WUX24" s="545"/>
      <c r="WUY24" s="545"/>
      <c r="WUZ24" s="545"/>
      <c r="WVA24" s="545"/>
      <c r="WVB24" s="545"/>
      <c r="WVC24" s="545"/>
      <c r="WVD24" s="545"/>
      <c r="WVE24" s="545"/>
      <c r="WVF24" s="545"/>
      <c r="WVG24" s="545"/>
      <c r="WVH24" s="545"/>
      <c r="WVI24" s="545"/>
      <c r="WVJ24" s="545"/>
      <c r="WVK24" s="545"/>
      <c r="WVL24" s="545"/>
      <c r="WVM24" s="545"/>
      <c r="WVN24" s="545"/>
      <c r="WVO24" s="545"/>
      <c r="WVP24" s="545"/>
      <c r="WVQ24" s="545"/>
      <c r="WVR24" s="545"/>
      <c r="WVS24" s="545"/>
      <c r="WVT24" s="545"/>
      <c r="WVU24" s="545"/>
      <c r="WVV24" s="545"/>
      <c r="WVW24" s="545"/>
      <c r="WVX24" s="545"/>
      <c r="WVY24" s="545"/>
      <c r="WVZ24" s="545"/>
      <c r="WWA24" s="545"/>
      <c r="WWB24" s="545"/>
      <c r="WWC24" s="545"/>
      <c r="WWD24" s="545"/>
      <c r="WWE24" s="545"/>
      <c r="WWF24" s="545"/>
      <c r="WWG24" s="545"/>
      <c r="WWH24" s="545"/>
      <c r="WWI24" s="545"/>
      <c r="WWJ24" s="545"/>
      <c r="WWK24" s="545"/>
      <c r="WWL24" s="545"/>
      <c r="WWM24" s="545"/>
      <c r="WWN24" s="545"/>
      <c r="WWO24" s="545"/>
      <c r="WWP24" s="545"/>
      <c r="WWQ24" s="545"/>
      <c r="WWR24" s="545"/>
      <c r="WWS24" s="545"/>
      <c r="WWT24" s="545"/>
      <c r="WWU24" s="545"/>
      <c r="WWV24" s="545"/>
      <c r="WWW24" s="545"/>
      <c r="WWX24" s="545"/>
      <c r="WWY24" s="545"/>
      <c r="WWZ24" s="545"/>
      <c r="WXA24" s="545"/>
      <c r="WXB24" s="545"/>
      <c r="WXC24" s="545"/>
      <c r="WXD24" s="545"/>
      <c r="WXE24" s="545"/>
      <c r="WXF24" s="545"/>
      <c r="WXG24" s="545"/>
      <c r="WXH24" s="545"/>
      <c r="WXI24" s="545"/>
      <c r="WXJ24" s="545"/>
      <c r="WXK24" s="545"/>
      <c r="WXL24" s="545"/>
      <c r="WXM24" s="545"/>
      <c r="WXN24" s="545"/>
      <c r="WXO24" s="545"/>
      <c r="WXP24" s="545"/>
      <c r="WXQ24" s="545"/>
      <c r="WXR24" s="545"/>
      <c r="WXS24" s="545"/>
      <c r="WXT24" s="545"/>
      <c r="WXU24" s="545"/>
      <c r="WXV24" s="545"/>
      <c r="WXW24" s="545"/>
      <c r="WXX24" s="545"/>
      <c r="WXY24" s="545"/>
      <c r="WXZ24" s="545"/>
      <c r="WYA24" s="545"/>
      <c r="WYB24" s="545"/>
      <c r="WYC24" s="545"/>
      <c r="WYD24" s="545"/>
      <c r="WYE24" s="545"/>
      <c r="WYF24" s="545"/>
      <c r="WYG24" s="545"/>
      <c r="WYH24" s="545"/>
      <c r="WYI24" s="545"/>
      <c r="WYJ24" s="545"/>
      <c r="WYK24" s="545"/>
      <c r="WYL24" s="545"/>
      <c r="WYM24" s="545"/>
      <c r="WYN24" s="545"/>
      <c r="WYO24" s="545"/>
      <c r="WYP24" s="545"/>
      <c r="WYQ24" s="545"/>
      <c r="WYR24" s="545"/>
      <c r="WYS24" s="545"/>
      <c r="WYT24" s="545"/>
      <c r="WYU24" s="545"/>
      <c r="WYV24" s="545"/>
      <c r="WYW24" s="545"/>
      <c r="WYX24" s="545"/>
      <c r="WYY24" s="545"/>
      <c r="WYZ24" s="545"/>
      <c r="WZA24" s="545"/>
      <c r="WZB24" s="545"/>
      <c r="WZC24" s="545"/>
      <c r="WZD24" s="545"/>
      <c r="WZE24" s="545"/>
      <c r="WZF24" s="545"/>
      <c r="WZG24" s="545"/>
      <c r="WZH24" s="545"/>
      <c r="WZI24" s="545"/>
      <c r="WZJ24" s="545"/>
      <c r="WZK24" s="545"/>
      <c r="WZL24" s="545"/>
      <c r="WZM24" s="545"/>
      <c r="WZN24" s="545"/>
      <c r="WZO24" s="545"/>
      <c r="WZP24" s="545"/>
      <c r="WZQ24" s="545"/>
      <c r="WZR24" s="545"/>
      <c r="WZS24" s="545"/>
      <c r="WZT24" s="545"/>
      <c r="WZU24" s="545"/>
      <c r="WZV24" s="545"/>
      <c r="WZW24" s="545"/>
      <c r="WZX24" s="545"/>
      <c r="WZY24" s="545"/>
      <c r="WZZ24" s="545"/>
      <c r="XAA24" s="545"/>
      <c r="XAB24" s="545"/>
      <c r="XAC24" s="545"/>
      <c r="XAD24" s="545"/>
      <c r="XAE24" s="545"/>
      <c r="XAF24" s="545"/>
      <c r="XAG24" s="545"/>
      <c r="XAH24" s="545"/>
      <c r="XAI24" s="545"/>
      <c r="XAJ24" s="545"/>
      <c r="XAK24" s="545"/>
      <c r="XAL24" s="545"/>
      <c r="XAM24" s="545"/>
      <c r="XAN24" s="545"/>
      <c r="XAO24" s="545"/>
      <c r="XAP24" s="545"/>
      <c r="XAQ24" s="545"/>
      <c r="XAR24" s="545"/>
      <c r="XAS24" s="545"/>
      <c r="XAT24" s="545"/>
      <c r="XAU24" s="545"/>
      <c r="XAV24" s="545"/>
      <c r="XAW24" s="545"/>
      <c r="XAX24" s="545"/>
      <c r="XAY24" s="545"/>
      <c r="XAZ24" s="545"/>
      <c r="XBA24" s="545"/>
      <c r="XBB24" s="545"/>
      <c r="XBC24" s="545"/>
      <c r="XBD24" s="545"/>
      <c r="XBE24" s="545"/>
      <c r="XBF24" s="545"/>
      <c r="XBG24" s="545"/>
      <c r="XBH24" s="545"/>
      <c r="XBI24" s="545"/>
      <c r="XBJ24" s="545"/>
      <c r="XBK24" s="545"/>
      <c r="XBL24" s="545"/>
      <c r="XBM24" s="545"/>
      <c r="XBN24" s="545"/>
      <c r="XBO24" s="545"/>
      <c r="XBP24" s="545"/>
      <c r="XBQ24" s="545"/>
      <c r="XBR24" s="545"/>
      <c r="XBS24" s="545"/>
      <c r="XBT24" s="545"/>
      <c r="XBU24" s="545"/>
      <c r="XBV24" s="545"/>
      <c r="XBW24" s="545"/>
      <c r="XBX24" s="545"/>
      <c r="XBY24" s="545"/>
      <c r="XBZ24" s="545"/>
      <c r="XCA24" s="545"/>
      <c r="XCB24" s="545"/>
      <c r="XCC24" s="545"/>
      <c r="XCD24" s="545"/>
      <c r="XCE24" s="545"/>
      <c r="XCF24" s="545"/>
      <c r="XCG24" s="545"/>
      <c r="XCH24" s="545"/>
      <c r="XCI24" s="545"/>
      <c r="XCJ24" s="545"/>
      <c r="XCK24" s="545"/>
      <c r="XCL24" s="545"/>
      <c r="XCM24" s="545"/>
      <c r="XCN24" s="545"/>
      <c r="XCO24" s="545"/>
      <c r="XCP24" s="545"/>
      <c r="XCQ24" s="545"/>
      <c r="XCR24" s="545"/>
      <c r="XCS24" s="545"/>
      <c r="XCT24" s="545"/>
      <c r="XCU24" s="545"/>
      <c r="XCV24" s="545"/>
      <c r="XCW24" s="545"/>
      <c r="XCX24" s="545"/>
      <c r="XCY24" s="545"/>
      <c r="XCZ24" s="545"/>
      <c r="XDA24" s="545"/>
      <c r="XDB24" s="545"/>
      <c r="XDC24" s="545"/>
      <c r="XDD24" s="545"/>
      <c r="XDE24" s="545"/>
      <c r="XDF24" s="545"/>
      <c r="XDG24" s="545"/>
      <c r="XDH24" s="545"/>
      <c r="XDI24" s="545"/>
      <c r="XDJ24" s="545"/>
      <c r="XDK24" s="545"/>
      <c r="XDL24" s="545"/>
      <c r="XDM24" s="545"/>
      <c r="XDN24" s="545"/>
      <c r="XDO24" s="545"/>
      <c r="XDP24" s="545"/>
      <c r="XDQ24" s="545"/>
      <c r="XDR24" s="545"/>
      <c r="XDS24" s="545"/>
      <c r="XDT24" s="545"/>
      <c r="XDU24" s="545"/>
      <c r="XDV24" s="545"/>
      <c r="XDW24" s="545"/>
      <c r="XDX24" s="545"/>
      <c r="XDY24" s="545"/>
      <c r="XDZ24" s="545"/>
      <c r="XEA24" s="545"/>
      <c r="XEB24" s="545"/>
      <c r="XEC24" s="545"/>
      <c r="XED24" s="545"/>
      <c r="XEE24" s="545"/>
      <c r="XEF24" s="545"/>
      <c r="XEG24" s="545"/>
      <c r="XEH24" s="545"/>
      <c r="XEJ24" s="545"/>
      <c r="XEK24" s="545"/>
      <c r="XEL24" s="545"/>
      <c r="XEM24" s="545"/>
      <c r="XEN24" s="545"/>
      <c r="XEO24" s="545"/>
      <c r="XEP24" s="545"/>
      <c r="XEQ24" s="545"/>
      <c r="XER24" s="545"/>
      <c r="XES24" s="545"/>
      <c r="XET24" s="545"/>
      <c r="XEU24" s="545"/>
      <c r="XEV24" s="545"/>
      <c r="XEW24" s="545"/>
      <c r="XEX24" s="545"/>
      <c r="XEY24" s="545"/>
      <c r="XEZ24" s="545"/>
      <c r="XFA24" s="545"/>
      <c r="XFB24" s="545"/>
      <c r="XFC24" s="545"/>
      <c r="XFD24" s="545"/>
    </row>
    <row r="25" s="512" customFormat="true" ht="28" customHeight="true" spans="1:8">
      <c r="A25" s="524" t="s">
        <v>48</v>
      </c>
      <c r="B25" s="525">
        <v>8246</v>
      </c>
      <c r="C25" s="525">
        <v>7780</v>
      </c>
      <c r="D25" s="526">
        <f t="shared" si="2"/>
        <v>-5.65122483628426</v>
      </c>
      <c r="E25" s="538" t="s">
        <v>49</v>
      </c>
      <c r="F25" s="536">
        <v>1311</v>
      </c>
      <c r="G25" s="525">
        <v>1989</v>
      </c>
      <c r="H25" s="526">
        <f t="shared" si="1"/>
        <v>51.7162471395881</v>
      </c>
    </row>
    <row r="26" s="512" customFormat="true" ht="28" customHeight="true" spans="1:8">
      <c r="A26" s="524" t="s">
        <v>50</v>
      </c>
      <c r="B26" s="525">
        <v>7912</v>
      </c>
      <c r="C26" s="525">
        <v>8085</v>
      </c>
      <c r="D26" s="526">
        <f t="shared" si="2"/>
        <v>2.18655207280081</v>
      </c>
      <c r="E26" s="540" t="s">
        <v>51</v>
      </c>
      <c r="F26" s="536">
        <v>37727</v>
      </c>
      <c r="G26" s="525">
        <v>22565</v>
      </c>
      <c r="H26" s="526">
        <f t="shared" si="1"/>
        <v>-40.188724255838</v>
      </c>
    </row>
    <row r="27" s="512" customFormat="true" ht="28" customHeight="true" spans="1:8">
      <c r="A27" s="524" t="s">
        <v>52</v>
      </c>
      <c r="B27" s="525">
        <v>12324</v>
      </c>
      <c r="C27" s="525">
        <v>11073</v>
      </c>
      <c r="D27" s="526">
        <f t="shared" si="2"/>
        <v>-10.1509250243427</v>
      </c>
      <c r="E27" s="539" t="s">
        <v>53</v>
      </c>
      <c r="F27" s="536">
        <v>0</v>
      </c>
      <c r="G27" s="525">
        <v>19110</v>
      </c>
      <c r="H27" s="526"/>
    </row>
    <row r="28" s="512" customFormat="true" ht="28" customHeight="true" spans="1:8">
      <c r="A28" s="524" t="s">
        <v>54</v>
      </c>
      <c r="B28" s="525">
        <v>0</v>
      </c>
      <c r="C28" s="525">
        <v>0</v>
      </c>
      <c r="D28" s="526"/>
      <c r="E28" s="538" t="s">
        <v>55</v>
      </c>
      <c r="F28" s="536">
        <v>8386</v>
      </c>
      <c r="G28" s="525">
        <v>12289</v>
      </c>
      <c r="H28" s="526">
        <f t="shared" si="1"/>
        <v>46.5418554734081</v>
      </c>
    </row>
    <row r="29" s="512" customFormat="true" ht="28" customHeight="true" spans="1:8">
      <c r="A29" s="524" t="s">
        <v>56</v>
      </c>
      <c r="B29" s="525">
        <v>14099</v>
      </c>
      <c r="C29" s="525">
        <v>17348</v>
      </c>
      <c r="D29" s="526">
        <f t="shared" si="2"/>
        <v>23.0441875310306</v>
      </c>
      <c r="E29" s="535" t="s">
        <v>57</v>
      </c>
      <c r="F29" s="536">
        <v>67034</v>
      </c>
      <c r="G29" s="525">
        <v>50437</v>
      </c>
      <c r="H29" s="526">
        <f t="shared" si="1"/>
        <v>-24.7590774830683</v>
      </c>
    </row>
    <row r="30" s="512" customFormat="true" ht="28" customHeight="true" spans="1:8">
      <c r="A30" s="524" t="s">
        <v>58</v>
      </c>
      <c r="B30" s="525">
        <v>752</v>
      </c>
      <c r="C30" s="525">
        <v>0</v>
      </c>
      <c r="D30" s="526">
        <f t="shared" si="2"/>
        <v>-100</v>
      </c>
      <c r="E30" s="541"/>
      <c r="F30" s="525"/>
      <c r="G30" s="525"/>
      <c r="H30" s="526"/>
    </row>
    <row r="31" s="512" customFormat="true" ht="28" customHeight="true" spans="1:8">
      <c r="A31" s="524" t="s">
        <v>59</v>
      </c>
      <c r="B31" s="525">
        <v>8447</v>
      </c>
      <c r="C31" s="525">
        <v>8840</v>
      </c>
      <c r="D31" s="526">
        <f t="shared" si="2"/>
        <v>4.65253936308749</v>
      </c>
      <c r="E31" s="542"/>
      <c r="F31" s="525"/>
      <c r="G31" s="525"/>
      <c r="H31" s="526"/>
    </row>
    <row r="32" s="512" customFormat="true" ht="28" customHeight="true" spans="1:8">
      <c r="A32" s="524" t="s">
        <v>60</v>
      </c>
      <c r="B32" s="525">
        <v>465</v>
      </c>
      <c r="C32" s="525">
        <v>402</v>
      </c>
      <c r="D32" s="526">
        <f t="shared" si="2"/>
        <v>-13.5483870967742</v>
      </c>
      <c r="E32" s="542"/>
      <c r="F32" s="525"/>
      <c r="G32" s="525"/>
      <c r="H32" s="526"/>
    </row>
    <row r="33" s="515" customFormat="true" ht="35" customHeight="true" spans="1:16384">
      <c r="A33" s="528" t="s">
        <v>61</v>
      </c>
      <c r="B33" s="529">
        <f>B24+B6</f>
        <v>159673</v>
      </c>
      <c r="C33" s="529">
        <f>C24+C6</f>
        <v>154327</v>
      </c>
      <c r="D33" s="523">
        <f t="shared" si="2"/>
        <v>-3.34809266438283</v>
      </c>
      <c r="E33" s="528" t="s">
        <v>62</v>
      </c>
      <c r="F33" s="543">
        <f>SUM(F6:F32)</f>
        <v>2820356</v>
      </c>
      <c r="G33" s="543">
        <f>SUM(G6:G32)</f>
        <v>2490099</v>
      </c>
      <c r="H33" s="544">
        <f>(G33/F33-1)*100</f>
        <v>-11.709762880998</v>
      </c>
      <c r="GU33" s="546"/>
      <c r="GV33" s="546"/>
      <c r="GW33" s="546"/>
      <c r="GX33" s="546"/>
      <c r="GY33" s="546"/>
      <c r="GZ33" s="546"/>
      <c r="HA33" s="546"/>
      <c r="HB33" s="546"/>
      <c r="HC33" s="546"/>
      <c r="HD33" s="546"/>
      <c r="HE33" s="546"/>
      <c r="HF33" s="546"/>
      <c r="HG33" s="546"/>
      <c r="HH33" s="546"/>
      <c r="HI33" s="546"/>
      <c r="HJ33" s="546"/>
      <c r="HK33" s="546"/>
      <c r="HL33" s="546"/>
      <c r="HM33" s="546"/>
      <c r="HN33" s="546"/>
      <c r="HO33" s="546"/>
      <c r="HP33" s="546"/>
      <c r="HQ33" s="546"/>
      <c r="HR33" s="546"/>
      <c r="HS33" s="546"/>
      <c r="HT33" s="546"/>
      <c r="HU33" s="546"/>
      <c r="HV33" s="546"/>
      <c r="HW33" s="546"/>
      <c r="HX33" s="546"/>
      <c r="HY33" s="546"/>
      <c r="HZ33" s="546"/>
      <c r="IA33" s="546"/>
      <c r="IB33" s="546"/>
      <c r="IC33" s="546"/>
      <c r="ID33" s="546"/>
      <c r="IE33" s="546"/>
      <c r="IF33" s="546"/>
      <c r="IG33" s="546"/>
      <c r="IH33" s="546"/>
      <c r="II33" s="546"/>
      <c r="IJ33" s="546"/>
      <c r="IK33" s="546"/>
      <c r="IL33" s="546"/>
      <c r="IM33" s="546"/>
      <c r="IN33" s="546"/>
      <c r="IO33" s="546"/>
      <c r="IP33" s="546"/>
      <c r="IQ33" s="546"/>
      <c r="IR33" s="546"/>
      <c r="IS33" s="546"/>
      <c r="IT33" s="546"/>
      <c r="IU33" s="546"/>
      <c r="IV33" s="546"/>
      <c r="IW33" s="546"/>
      <c r="IX33" s="546"/>
      <c r="IY33" s="546"/>
      <c r="IZ33" s="546"/>
      <c r="JA33" s="546"/>
      <c r="JB33" s="546"/>
      <c r="JC33" s="546"/>
      <c r="JD33" s="546"/>
      <c r="JE33" s="546"/>
      <c r="JF33" s="546"/>
      <c r="JG33" s="546"/>
      <c r="JH33" s="546"/>
      <c r="JI33" s="546"/>
      <c r="JJ33" s="546"/>
      <c r="JK33" s="546"/>
      <c r="JL33" s="546"/>
      <c r="JM33" s="546"/>
      <c r="JN33" s="546"/>
      <c r="JO33" s="546"/>
      <c r="JP33" s="546"/>
      <c r="JQ33" s="546"/>
      <c r="JR33" s="546"/>
      <c r="JS33" s="546"/>
      <c r="JT33" s="546"/>
      <c r="JU33" s="546"/>
      <c r="JV33" s="546"/>
      <c r="JW33" s="546"/>
      <c r="JX33" s="546"/>
      <c r="JY33" s="546"/>
      <c r="JZ33" s="546"/>
      <c r="KA33" s="546"/>
      <c r="KB33" s="546"/>
      <c r="KC33" s="546"/>
      <c r="KD33" s="546"/>
      <c r="KE33" s="546"/>
      <c r="KF33" s="546"/>
      <c r="KG33" s="546"/>
      <c r="KH33" s="546"/>
      <c r="KI33" s="546"/>
      <c r="KJ33" s="546"/>
      <c r="KK33" s="546"/>
      <c r="KL33" s="546"/>
      <c r="KM33" s="546"/>
      <c r="KN33" s="546"/>
      <c r="KO33" s="546"/>
      <c r="KP33" s="546"/>
      <c r="KQ33" s="546"/>
      <c r="KR33" s="546"/>
      <c r="KS33" s="546"/>
      <c r="KT33" s="546"/>
      <c r="KU33" s="546"/>
      <c r="KV33" s="546"/>
      <c r="KW33" s="546"/>
      <c r="KX33" s="546"/>
      <c r="KY33" s="546"/>
      <c r="KZ33" s="546"/>
      <c r="LA33" s="546"/>
      <c r="LB33" s="546"/>
      <c r="LC33" s="546"/>
      <c r="LD33" s="546"/>
      <c r="LE33" s="546"/>
      <c r="LF33" s="546"/>
      <c r="LG33" s="546"/>
      <c r="LH33" s="546"/>
      <c r="LI33" s="546"/>
      <c r="LJ33" s="546"/>
      <c r="LK33" s="546"/>
      <c r="LL33" s="546"/>
      <c r="LM33" s="546"/>
      <c r="LN33" s="546"/>
      <c r="LO33" s="546"/>
      <c r="LP33" s="546"/>
      <c r="LQ33" s="546"/>
      <c r="LR33" s="546"/>
      <c r="LS33" s="546"/>
      <c r="LT33" s="546"/>
      <c r="LU33" s="546"/>
      <c r="LV33" s="546"/>
      <c r="LW33" s="546"/>
      <c r="LX33" s="546"/>
      <c r="LY33" s="546"/>
      <c r="LZ33" s="546"/>
      <c r="MA33" s="546"/>
      <c r="MB33" s="546"/>
      <c r="MC33" s="546"/>
      <c r="MD33" s="546"/>
      <c r="ME33" s="546"/>
      <c r="MF33" s="546"/>
      <c r="MG33" s="546"/>
      <c r="MH33" s="546"/>
      <c r="MI33" s="546"/>
      <c r="MJ33" s="546"/>
      <c r="MK33" s="546"/>
      <c r="ML33" s="546"/>
      <c r="MM33" s="546"/>
      <c r="MN33" s="546"/>
      <c r="MO33" s="546"/>
      <c r="MP33" s="546"/>
      <c r="MQ33" s="546"/>
      <c r="MR33" s="546"/>
      <c r="MS33" s="546"/>
      <c r="MT33" s="546"/>
      <c r="MU33" s="546"/>
      <c r="MV33" s="546"/>
      <c r="MW33" s="546"/>
      <c r="MX33" s="546"/>
      <c r="MY33" s="546"/>
      <c r="MZ33" s="546"/>
      <c r="NA33" s="546"/>
      <c r="NB33" s="546"/>
      <c r="NC33" s="546"/>
      <c r="ND33" s="546"/>
      <c r="NE33" s="546"/>
      <c r="NF33" s="546"/>
      <c r="NG33" s="546"/>
      <c r="NH33" s="546"/>
      <c r="NI33" s="546"/>
      <c r="NJ33" s="546"/>
      <c r="NK33" s="546"/>
      <c r="NL33" s="546"/>
      <c r="NM33" s="546"/>
      <c r="NN33" s="546"/>
      <c r="NO33" s="546"/>
      <c r="NP33" s="546"/>
      <c r="NQ33" s="546"/>
      <c r="NR33" s="546"/>
      <c r="NS33" s="546"/>
      <c r="NT33" s="546"/>
      <c r="NU33" s="546"/>
      <c r="NV33" s="546"/>
      <c r="NW33" s="546"/>
      <c r="NX33" s="546"/>
      <c r="NY33" s="546"/>
      <c r="NZ33" s="546"/>
      <c r="OA33" s="546"/>
      <c r="OB33" s="546"/>
      <c r="OC33" s="546"/>
      <c r="OD33" s="546"/>
      <c r="OE33" s="546"/>
      <c r="OF33" s="546"/>
      <c r="OG33" s="546"/>
      <c r="OH33" s="546"/>
      <c r="OI33" s="546"/>
      <c r="OJ33" s="546"/>
      <c r="OK33" s="546"/>
      <c r="OL33" s="546"/>
      <c r="OM33" s="546"/>
      <c r="ON33" s="546"/>
      <c r="OO33" s="546"/>
      <c r="OP33" s="546"/>
      <c r="OQ33" s="546"/>
      <c r="OR33" s="546"/>
      <c r="OS33" s="546"/>
      <c r="OT33" s="546"/>
      <c r="OU33" s="546"/>
      <c r="OV33" s="546"/>
      <c r="OW33" s="546"/>
      <c r="OX33" s="546"/>
      <c r="OY33" s="546"/>
      <c r="OZ33" s="546"/>
      <c r="PA33" s="546"/>
      <c r="PB33" s="546"/>
      <c r="PC33" s="546"/>
      <c r="PD33" s="546"/>
      <c r="PE33" s="546"/>
      <c r="PF33" s="546"/>
      <c r="PG33" s="546"/>
      <c r="PH33" s="546"/>
      <c r="PI33" s="546"/>
      <c r="PJ33" s="546"/>
      <c r="PK33" s="546"/>
      <c r="PL33" s="546"/>
      <c r="PM33" s="546"/>
      <c r="PN33" s="546"/>
      <c r="PO33" s="546"/>
      <c r="PP33" s="546"/>
      <c r="PQ33" s="546"/>
      <c r="PR33" s="546"/>
      <c r="PS33" s="546"/>
      <c r="PT33" s="546"/>
      <c r="PU33" s="546"/>
      <c r="PV33" s="546"/>
      <c r="PW33" s="546"/>
      <c r="PX33" s="546"/>
      <c r="PY33" s="546"/>
      <c r="PZ33" s="546"/>
      <c r="QA33" s="546"/>
      <c r="QB33" s="546"/>
      <c r="QC33" s="546"/>
      <c r="QD33" s="546"/>
      <c r="QE33" s="546"/>
      <c r="QF33" s="546"/>
      <c r="QG33" s="546"/>
      <c r="QH33" s="546"/>
      <c r="QI33" s="546"/>
      <c r="QJ33" s="546"/>
      <c r="QK33" s="546"/>
      <c r="QL33" s="546"/>
      <c r="QM33" s="546"/>
      <c r="QN33" s="546"/>
      <c r="QO33" s="546"/>
      <c r="QP33" s="546"/>
      <c r="QQ33" s="546"/>
      <c r="QR33" s="546"/>
      <c r="QS33" s="546"/>
      <c r="QT33" s="546"/>
      <c r="QU33" s="546"/>
      <c r="QV33" s="546"/>
      <c r="QW33" s="546"/>
      <c r="QX33" s="546"/>
      <c r="QY33" s="546"/>
      <c r="QZ33" s="546"/>
      <c r="RA33" s="546"/>
      <c r="RB33" s="546"/>
      <c r="RC33" s="546"/>
      <c r="RD33" s="546"/>
      <c r="RE33" s="546"/>
      <c r="RF33" s="546"/>
      <c r="RG33" s="546"/>
      <c r="RH33" s="546"/>
      <c r="RI33" s="546"/>
      <c r="RJ33" s="546"/>
      <c r="RK33" s="546"/>
      <c r="RL33" s="546"/>
      <c r="RM33" s="546"/>
      <c r="RN33" s="546"/>
      <c r="RO33" s="546"/>
      <c r="RP33" s="546"/>
      <c r="RQ33" s="546"/>
      <c r="RR33" s="546"/>
      <c r="RS33" s="546"/>
      <c r="RT33" s="546"/>
      <c r="RU33" s="546"/>
      <c r="RV33" s="546"/>
      <c r="RW33" s="546"/>
      <c r="RX33" s="546"/>
      <c r="RY33" s="546"/>
      <c r="RZ33" s="546"/>
      <c r="SA33" s="546"/>
      <c r="SB33" s="546"/>
      <c r="SC33" s="546"/>
      <c r="SD33" s="546"/>
      <c r="SE33" s="546"/>
      <c r="SF33" s="546"/>
      <c r="SG33" s="546"/>
      <c r="SH33" s="546"/>
      <c r="SI33" s="546"/>
      <c r="SJ33" s="546"/>
      <c r="SK33" s="546"/>
      <c r="SL33" s="546"/>
      <c r="SM33" s="546"/>
      <c r="SN33" s="546"/>
      <c r="SO33" s="546"/>
      <c r="SP33" s="546"/>
      <c r="SQ33" s="546"/>
      <c r="SR33" s="546"/>
      <c r="SS33" s="546"/>
      <c r="ST33" s="546"/>
      <c r="SU33" s="546"/>
      <c r="SV33" s="546"/>
      <c r="SW33" s="546"/>
      <c r="SX33" s="546"/>
      <c r="SY33" s="546"/>
      <c r="SZ33" s="546"/>
      <c r="TA33" s="546"/>
      <c r="TB33" s="546"/>
      <c r="TC33" s="546"/>
      <c r="TD33" s="546"/>
      <c r="TE33" s="546"/>
      <c r="TF33" s="546"/>
      <c r="TG33" s="546"/>
      <c r="TH33" s="546"/>
      <c r="TI33" s="546"/>
      <c r="TJ33" s="546"/>
      <c r="TK33" s="546"/>
      <c r="TL33" s="546"/>
      <c r="TM33" s="546"/>
      <c r="TN33" s="546"/>
      <c r="TO33" s="546"/>
      <c r="TP33" s="546"/>
      <c r="TQ33" s="546"/>
      <c r="TR33" s="546"/>
      <c r="TS33" s="546"/>
      <c r="TT33" s="546"/>
      <c r="TU33" s="546"/>
      <c r="TV33" s="546"/>
      <c r="TW33" s="546"/>
      <c r="TX33" s="546"/>
      <c r="TY33" s="546"/>
      <c r="TZ33" s="546"/>
      <c r="UA33" s="546"/>
      <c r="UB33" s="546"/>
      <c r="UC33" s="546"/>
      <c r="UD33" s="546"/>
      <c r="UE33" s="546"/>
      <c r="UF33" s="546"/>
      <c r="UG33" s="546"/>
      <c r="UH33" s="546"/>
      <c r="UI33" s="546"/>
      <c r="UJ33" s="546"/>
      <c r="UK33" s="546"/>
      <c r="UL33" s="546"/>
      <c r="UM33" s="546"/>
      <c r="UN33" s="546"/>
      <c r="UO33" s="546"/>
      <c r="UP33" s="546"/>
      <c r="UQ33" s="546"/>
      <c r="UR33" s="546"/>
      <c r="US33" s="546"/>
      <c r="UT33" s="546"/>
      <c r="UU33" s="546"/>
      <c r="UV33" s="546"/>
      <c r="UW33" s="546"/>
      <c r="UX33" s="546"/>
      <c r="UY33" s="546"/>
      <c r="UZ33" s="546"/>
      <c r="VA33" s="546"/>
      <c r="VB33" s="546"/>
      <c r="VC33" s="546"/>
      <c r="VD33" s="546"/>
      <c r="VE33" s="546"/>
      <c r="VF33" s="546"/>
      <c r="VG33" s="546"/>
      <c r="VH33" s="546"/>
      <c r="VI33" s="546"/>
      <c r="VJ33" s="546"/>
      <c r="VK33" s="546"/>
      <c r="VL33" s="546"/>
      <c r="VM33" s="546"/>
      <c r="VN33" s="546"/>
      <c r="VO33" s="546"/>
      <c r="VP33" s="546"/>
      <c r="VQ33" s="546"/>
      <c r="VR33" s="546"/>
      <c r="VS33" s="546"/>
      <c r="VT33" s="546"/>
      <c r="VU33" s="546"/>
      <c r="VV33" s="546"/>
      <c r="VW33" s="546"/>
      <c r="VX33" s="546"/>
      <c r="VY33" s="546"/>
      <c r="VZ33" s="546"/>
      <c r="WA33" s="546"/>
      <c r="WB33" s="546"/>
      <c r="WC33" s="546"/>
      <c r="WD33" s="546"/>
      <c r="WE33" s="546"/>
      <c r="WF33" s="546"/>
      <c r="WG33" s="546"/>
      <c r="WH33" s="546"/>
      <c r="WI33" s="546"/>
      <c r="WJ33" s="546"/>
      <c r="WK33" s="546"/>
      <c r="WL33" s="546"/>
      <c r="WM33" s="546"/>
      <c r="WN33" s="546"/>
      <c r="WO33" s="546"/>
      <c r="WP33" s="546"/>
      <c r="WQ33" s="546"/>
      <c r="WR33" s="546"/>
      <c r="WS33" s="546"/>
      <c r="WT33" s="546"/>
      <c r="WU33" s="546"/>
      <c r="WV33" s="546"/>
      <c r="WW33" s="546"/>
      <c r="WX33" s="546"/>
      <c r="WY33" s="546"/>
      <c r="WZ33" s="546"/>
      <c r="XA33" s="546"/>
      <c r="XB33" s="546"/>
      <c r="XC33" s="546"/>
      <c r="XD33" s="546"/>
      <c r="XE33" s="546"/>
      <c r="XF33" s="546"/>
      <c r="XG33" s="546"/>
      <c r="XH33" s="546"/>
      <c r="XI33" s="546"/>
      <c r="XJ33" s="546"/>
      <c r="XK33" s="546"/>
      <c r="XL33" s="546"/>
      <c r="XM33" s="546"/>
      <c r="XN33" s="546"/>
      <c r="XO33" s="546"/>
      <c r="XP33" s="546"/>
      <c r="XQ33" s="546"/>
      <c r="XR33" s="546"/>
      <c r="XS33" s="546"/>
      <c r="XT33" s="546"/>
      <c r="XU33" s="546"/>
      <c r="XV33" s="546"/>
      <c r="XW33" s="546"/>
      <c r="XX33" s="546"/>
      <c r="XY33" s="546"/>
      <c r="XZ33" s="546"/>
      <c r="YA33" s="546"/>
      <c r="YB33" s="546"/>
      <c r="YC33" s="546"/>
      <c r="YD33" s="546"/>
      <c r="YE33" s="546"/>
      <c r="YF33" s="546"/>
      <c r="YG33" s="546"/>
      <c r="YH33" s="546"/>
      <c r="YI33" s="546"/>
      <c r="YJ33" s="546"/>
      <c r="YK33" s="546"/>
      <c r="YL33" s="546"/>
      <c r="YM33" s="546"/>
      <c r="YN33" s="546"/>
      <c r="YO33" s="546"/>
      <c r="YP33" s="546"/>
      <c r="YQ33" s="546"/>
      <c r="YR33" s="546"/>
      <c r="YS33" s="546"/>
      <c r="YT33" s="546"/>
      <c r="YU33" s="546"/>
      <c r="YV33" s="546"/>
      <c r="YW33" s="546"/>
      <c r="YX33" s="546"/>
      <c r="YY33" s="546"/>
      <c r="YZ33" s="546"/>
      <c r="ZA33" s="546"/>
      <c r="ZB33" s="546"/>
      <c r="ZC33" s="546"/>
      <c r="ZD33" s="546"/>
      <c r="ZE33" s="546"/>
      <c r="ZF33" s="546"/>
      <c r="ZG33" s="546"/>
      <c r="ZH33" s="546"/>
      <c r="ZI33" s="546"/>
      <c r="ZJ33" s="546"/>
      <c r="ZK33" s="546"/>
      <c r="ZL33" s="546"/>
      <c r="ZM33" s="546"/>
      <c r="ZN33" s="546"/>
      <c r="ZO33" s="546"/>
      <c r="ZP33" s="546"/>
      <c r="ZQ33" s="546"/>
      <c r="ZR33" s="546"/>
      <c r="ZS33" s="546"/>
      <c r="ZT33" s="546"/>
      <c r="ZU33" s="546"/>
      <c r="ZV33" s="546"/>
      <c r="ZW33" s="546"/>
      <c r="ZX33" s="546"/>
      <c r="ZY33" s="546"/>
      <c r="ZZ33" s="546"/>
      <c r="AAA33" s="546"/>
      <c r="AAB33" s="546"/>
      <c r="AAC33" s="546"/>
      <c r="AAD33" s="546"/>
      <c r="AAE33" s="546"/>
      <c r="AAF33" s="546"/>
      <c r="AAG33" s="546"/>
      <c r="AAH33" s="546"/>
      <c r="AAI33" s="546"/>
      <c r="AAJ33" s="546"/>
      <c r="AAK33" s="546"/>
      <c r="AAL33" s="546"/>
      <c r="AAM33" s="546"/>
      <c r="AAN33" s="546"/>
      <c r="AAO33" s="546"/>
      <c r="AAP33" s="546"/>
      <c r="AAQ33" s="546"/>
      <c r="AAR33" s="546"/>
      <c r="AAS33" s="546"/>
      <c r="AAT33" s="546"/>
      <c r="AAU33" s="546"/>
      <c r="AAV33" s="546"/>
      <c r="AAW33" s="546"/>
      <c r="AAX33" s="546"/>
      <c r="AAY33" s="546"/>
      <c r="AAZ33" s="546"/>
      <c r="ABA33" s="546"/>
      <c r="ABB33" s="546"/>
      <c r="ABC33" s="546"/>
      <c r="ABD33" s="546"/>
      <c r="ABE33" s="546"/>
      <c r="ABF33" s="546"/>
      <c r="ABG33" s="546"/>
      <c r="ABH33" s="546"/>
      <c r="ABI33" s="546"/>
      <c r="ABJ33" s="546"/>
      <c r="ABK33" s="546"/>
      <c r="ABL33" s="546"/>
      <c r="ABM33" s="546"/>
      <c r="ABN33" s="546"/>
      <c r="ABO33" s="546"/>
      <c r="ABP33" s="546"/>
      <c r="ABQ33" s="546"/>
      <c r="ABR33" s="546"/>
      <c r="ABS33" s="546"/>
      <c r="ABT33" s="546"/>
      <c r="ABU33" s="546"/>
      <c r="ABV33" s="546"/>
      <c r="ABW33" s="546"/>
      <c r="ABX33" s="546"/>
      <c r="ABY33" s="546"/>
      <c r="ABZ33" s="546"/>
      <c r="ACA33" s="546"/>
      <c r="ACB33" s="546"/>
      <c r="ACC33" s="546"/>
      <c r="ACD33" s="546"/>
      <c r="ACE33" s="546"/>
      <c r="ACF33" s="546"/>
      <c r="ACG33" s="546"/>
      <c r="ACH33" s="546"/>
      <c r="ACI33" s="546"/>
      <c r="ACJ33" s="546"/>
      <c r="ACK33" s="546"/>
      <c r="ACL33" s="546"/>
      <c r="ACM33" s="546"/>
      <c r="ACN33" s="546"/>
      <c r="ACO33" s="546"/>
      <c r="ACP33" s="546"/>
      <c r="ACQ33" s="546"/>
      <c r="ACR33" s="546"/>
      <c r="ACS33" s="546"/>
      <c r="ACT33" s="546"/>
      <c r="ACU33" s="546"/>
      <c r="ACV33" s="546"/>
      <c r="ACW33" s="546"/>
      <c r="ACX33" s="546"/>
      <c r="ACY33" s="546"/>
      <c r="ACZ33" s="546"/>
      <c r="ADA33" s="546"/>
      <c r="ADB33" s="546"/>
      <c r="ADC33" s="546"/>
      <c r="ADD33" s="546"/>
      <c r="ADE33" s="546"/>
      <c r="ADF33" s="546"/>
      <c r="ADG33" s="546"/>
      <c r="ADH33" s="546"/>
      <c r="ADI33" s="546"/>
      <c r="ADJ33" s="546"/>
      <c r="ADK33" s="546"/>
      <c r="ADL33" s="546"/>
      <c r="ADM33" s="546"/>
      <c r="ADN33" s="546"/>
      <c r="ADO33" s="546"/>
      <c r="ADP33" s="546"/>
      <c r="ADQ33" s="546"/>
      <c r="ADR33" s="546"/>
      <c r="ADS33" s="546"/>
      <c r="ADT33" s="546"/>
      <c r="ADU33" s="546"/>
      <c r="ADV33" s="546"/>
      <c r="ADW33" s="546"/>
      <c r="ADX33" s="546"/>
      <c r="ADY33" s="546"/>
      <c r="ADZ33" s="546"/>
      <c r="AEA33" s="546"/>
      <c r="AEB33" s="546"/>
      <c r="AEC33" s="546"/>
      <c r="AED33" s="546"/>
      <c r="AEE33" s="546"/>
      <c r="AEF33" s="546"/>
      <c r="AEG33" s="546"/>
      <c r="AEH33" s="546"/>
      <c r="AEI33" s="546"/>
      <c r="AEJ33" s="546"/>
      <c r="AEK33" s="546"/>
      <c r="AEL33" s="546"/>
      <c r="AEM33" s="546"/>
      <c r="AEN33" s="546"/>
      <c r="AEO33" s="546"/>
      <c r="AEP33" s="546"/>
      <c r="AEQ33" s="546"/>
      <c r="AER33" s="546"/>
      <c r="AES33" s="546"/>
      <c r="AET33" s="546"/>
      <c r="AEU33" s="546"/>
      <c r="AEV33" s="546"/>
      <c r="AEW33" s="546"/>
      <c r="AEX33" s="546"/>
      <c r="AEY33" s="546"/>
      <c r="AEZ33" s="546"/>
      <c r="AFA33" s="546"/>
      <c r="AFB33" s="546"/>
      <c r="AFC33" s="546"/>
      <c r="AFD33" s="546"/>
      <c r="AFE33" s="546"/>
      <c r="AFF33" s="546"/>
      <c r="AFG33" s="546"/>
      <c r="AFH33" s="546"/>
      <c r="AFI33" s="546"/>
      <c r="AFJ33" s="546"/>
      <c r="AFK33" s="546"/>
      <c r="AFL33" s="546"/>
      <c r="AFM33" s="546"/>
      <c r="AFN33" s="546"/>
      <c r="AFO33" s="546"/>
      <c r="AFP33" s="546"/>
      <c r="AFQ33" s="546"/>
      <c r="AFR33" s="546"/>
      <c r="AFS33" s="546"/>
      <c r="AFT33" s="546"/>
      <c r="AFU33" s="546"/>
      <c r="AFV33" s="546"/>
      <c r="AFW33" s="546"/>
      <c r="AFX33" s="546"/>
      <c r="AFY33" s="546"/>
      <c r="AFZ33" s="546"/>
      <c r="AGA33" s="546"/>
      <c r="AGB33" s="546"/>
      <c r="AGC33" s="546"/>
      <c r="AGD33" s="546"/>
      <c r="AGE33" s="546"/>
      <c r="AGF33" s="546"/>
      <c r="AGG33" s="546"/>
      <c r="AGH33" s="546"/>
      <c r="AGI33" s="546"/>
      <c r="AGJ33" s="546"/>
      <c r="AGK33" s="546"/>
      <c r="AGL33" s="546"/>
      <c r="AGM33" s="546"/>
      <c r="AGN33" s="546"/>
      <c r="AGO33" s="546"/>
      <c r="AGP33" s="546"/>
      <c r="AGQ33" s="546"/>
      <c r="AGR33" s="546"/>
      <c r="AGS33" s="546"/>
      <c r="AGT33" s="546"/>
      <c r="AGU33" s="546"/>
      <c r="AGV33" s="546"/>
      <c r="AGW33" s="546"/>
      <c r="AGX33" s="546"/>
      <c r="AGY33" s="546"/>
      <c r="AGZ33" s="546"/>
      <c r="AHA33" s="546"/>
      <c r="AHB33" s="546"/>
      <c r="AHC33" s="546"/>
      <c r="AHD33" s="546"/>
      <c r="AHE33" s="546"/>
      <c r="AHF33" s="546"/>
      <c r="AHG33" s="546"/>
      <c r="AHH33" s="546"/>
      <c r="AHI33" s="546"/>
      <c r="AHJ33" s="546"/>
      <c r="AHK33" s="546"/>
      <c r="AHL33" s="546"/>
      <c r="AHM33" s="546"/>
      <c r="AHN33" s="546"/>
      <c r="AHO33" s="546"/>
      <c r="AHP33" s="546"/>
      <c r="AHQ33" s="546"/>
      <c r="AHR33" s="546"/>
      <c r="AHS33" s="546"/>
      <c r="AHT33" s="546"/>
      <c r="AHU33" s="546"/>
      <c r="AHV33" s="546"/>
      <c r="AHW33" s="546"/>
      <c r="AHX33" s="546"/>
      <c r="AHY33" s="546"/>
      <c r="AHZ33" s="546"/>
      <c r="AIA33" s="546"/>
      <c r="AIB33" s="546"/>
      <c r="AIC33" s="546"/>
      <c r="AID33" s="546"/>
      <c r="AIE33" s="546"/>
      <c r="AIF33" s="546"/>
      <c r="AIG33" s="546"/>
      <c r="AIH33" s="546"/>
      <c r="AII33" s="546"/>
      <c r="AIJ33" s="546"/>
      <c r="AIK33" s="546"/>
      <c r="AIL33" s="546"/>
      <c r="AIM33" s="546"/>
      <c r="AIN33" s="546"/>
      <c r="AIO33" s="546"/>
      <c r="AIP33" s="546"/>
      <c r="AIQ33" s="546"/>
      <c r="AIR33" s="546"/>
      <c r="AIS33" s="546"/>
      <c r="AIT33" s="546"/>
      <c r="AIU33" s="546"/>
      <c r="AIV33" s="546"/>
      <c r="AIW33" s="546"/>
      <c r="AIX33" s="546"/>
      <c r="AIY33" s="546"/>
      <c r="AIZ33" s="546"/>
      <c r="AJA33" s="546"/>
      <c r="AJB33" s="546"/>
      <c r="AJC33" s="546"/>
      <c r="AJD33" s="546"/>
      <c r="AJE33" s="546"/>
      <c r="AJF33" s="546"/>
      <c r="AJG33" s="546"/>
      <c r="AJH33" s="546"/>
      <c r="AJI33" s="546"/>
      <c r="AJJ33" s="546"/>
      <c r="AJK33" s="546"/>
      <c r="AJL33" s="546"/>
      <c r="AJM33" s="546"/>
      <c r="AJN33" s="546"/>
      <c r="AJO33" s="546"/>
      <c r="AJP33" s="546"/>
      <c r="AJQ33" s="546"/>
      <c r="AJR33" s="546"/>
      <c r="AJS33" s="546"/>
      <c r="AJT33" s="546"/>
      <c r="AJU33" s="546"/>
      <c r="AJV33" s="546"/>
      <c r="AJW33" s="546"/>
      <c r="AJX33" s="546"/>
      <c r="AJY33" s="546"/>
      <c r="AJZ33" s="546"/>
      <c r="AKA33" s="546"/>
      <c r="AKB33" s="546"/>
      <c r="AKC33" s="546"/>
      <c r="AKD33" s="546"/>
      <c r="AKE33" s="546"/>
      <c r="AKF33" s="546"/>
      <c r="AKG33" s="546"/>
      <c r="AKH33" s="546"/>
      <c r="AKI33" s="546"/>
      <c r="AKJ33" s="546"/>
      <c r="AKK33" s="546"/>
      <c r="AKL33" s="546"/>
      <c r="AKM33" s="546"/>
      <c r="AKN33" s="546"/>
      <c r="AKO33" s="546"/>
      <c r="AKP33" s="546"/>
      <c r="AKQ33" s="546"/>
      <c r="AKR33" s="546"/>
      <c r="AKS33" s="546"/>
      <c r="AKT33" s="546"/>
      <c r="AKU33" s="546"/>
      <c r="AKV33" s="546"/>
      <c r="AKW33" s="546"/>
      <c r="AKX33" s="546"/>
      <c r="AKY33" s="546"/>
      <c r="AKZ33" s="546"/>
      <c r="ALA33" s="546"/>
      <c r="ALB33" s="546"/>
      <c r="ALC33" s="546"/>
      <c r="ALD33" s="546"/>
      <c r="ALE33" s="546"/>
      <c r="ALF33" s="546"/>
      <c r="ALG33" s="546"/>
      <c r="ALH33" s="546"/>
      <c r="ALI33" s="546"/>
      <c r="ALJ33" s="546"/>
      <c r="ALK33" s="546"/>
      <c r="ALL33" s="546"/>
      <c r="ALM33" s="546"/>
      <c r="ALN33" s="546"/>
      <c r="ALO33" s="546"/>
      <c r="ALP33" s="546"/>
      <c r="ALQ33" s="546"/>
      <c r="ALR33" s="546"/>
      <c r="ALS33" s="546"/>
      <c r="ALT33" s="546"/>
      <c r="ALU33" s="546"/>
      <c r="ALV33" s="546"/>
      <c r="ALW33" s="546"/>
      <c r="ALX33" s="546"/>
      <c r="ALY33" s="546"/>
      <c r="ALZ33" s="546"/>
      <c r="AMA33" s="546"/>
      <c r="AMB33" s="546"/>
      <c r="AMC33" s="546"/>
      <c r="AMD33" s="546"/>
      <c r="AME33" s="546"/>
      <c r="AMF33" s="546"/>
      <c r="AMG33" s="546"/>
      <c r="AMH33" s="546"/>
      <c r="AMI33" s="546"/>
      <c r="AMJ33" s="546"/>
      <c r="AMK33" s="546"/>
      <c r="AML33" s="546"/>
      <c r="AMM33" s="546"/>
      <c r="AMN33" s="546"/>
      <c r="AMO33" s="546"/>
      <c r="AMP33" s="546"/>
      <c r="AMQ33" s="546"/>
      <c r="AMR33" s="546"/>
      <c r="AMS33" s="546"/>
      <c r="AMT33" s="546"/>
      <c r="AMU33" s="546"/>
      <c r="AMV33" s="546"/>
      <c r="AMW33" s="546"/>
      <c r="AMX33" s="546"/>
      <c r="AMY33" s="546"/>
      <c r="AMZ33" s="546"/>
      <c r="ANA33" s="546"/>
      <c r="ANB33" s="546"/>
      <c r="ANC33" s="546"/>
      <c r="AND33" s="546"/>
      <c r="ANE33" s="546"/>
      <c r="ANF33" s="546"/>
      <c r="ANG33" s="546"/>
      <c r="ANH33" s="546"/>
      <c r="ANI33" s="546"/>
      <c r="ANJ33" s="546"/>
      <c r="ANK33" s="546"/>
      <c r="ANL33" s="546"/>
      <c r="ANM33" s="546"/>
      <c r="ANN33" s="546"/>
      <c r="ANO33" s="546"/>
      <c r="ANP33" s="546"/>
      <c r="ANQ33" s="546"/>
      <c r="ANR33" s="546"/>
      <c r="ANS33" s="546"/>
      <c r="ANT33" s="546"/>
      <c r="ANU33" s="546"/>
      <c r="ANV33" s="546"/>
      <c r="ANW33" s="546"/>
      <c r="ANX33" s="546"/>
      <c r="ANY33" s="546"/>
      <c r="ANZ33" s="546"/>
      <c r="AOA33" s="546"/>
      <c r="AOB33" s="546"/>
      <c r="AOC33" s="546"/>
      <c r="AOD33" s="546"/>
      <c r="AOE33" s="546"/>
      <c r="AOF33" s="546"/>
      <c r="AOG33" s="546"/>
      <c r="AOH33" s="546"/>
      <c r="AOI33" s="546"/>
      <c r="AOJ33" s="546"/>
      <c r="AOK33" s="546"/>
      <c r="AOL33" s="546"/>
      <c r="AOM33" s="546"/>
      <c r="AON33" s="546"/>
      <c r="AOO33" s="546"/>
      <c r="AOP33" s="546"/>
      <c r="AOQ33" s="546"/>
      <c r="AOR33" s="546"/>
      <c r="AOS33" s="546"/>
      <c r="AOT33" s="546"/>
      <c r="AOU33" s="546"/>
      <c r="AOV33" s="546"/>
      <c r="AOW33" s="546"/>
      <c r="AOX33" s="546"/>
      <c r="AOY33" s="546"/>
      <c r="AOZ33" s="546"/>
      <c r="APA33" s="546"/>
      <c r="APB33" s="546"/>
      <c r="APC33" s="546"/>
      <c r="APD33" s="546"/>
      <c r="APE33" s="546"/>
      <c r="APF33" s="546"/>
      <c r="APG33" s="546"/>
      <c r="APH33" s="546"/>
      <c r="API33" s="546"/>
      <c r="APJ33" s="546"/>
      <c r="APK33" s="546"/>
      <c r="APL33" s="546"/>
      <c r="APM33" s="546"/>
      <c r="APN33" s="546"/>
      <c r="APO33" s="546"/>
      <c r="APP33" s="546"/>
      <c r="APQ33" s="546"/>
      <c r="APR33" s="546"/>
      <c r="APS33" s="546"/>
      <c r="APT33" s="546"/>
      <c r="APU33" s="546"/>
      <c r="APV33" s="546"/>
      <c r="APW33" s="546"/>
      <c r="APX33" s="546"/>
      <c r="APY33" s="546"/>
      <c r="APZ33" s="546"/>
      <c r="AQA33" s="546"/>
      <c r="AQB33" s="546"/>
      <c r="AQC33" s="546"/>
      <c r="AQD33" s="546"/>
      <c r="AQE33" s="546"/>
      <c r="AQF33" s="546"/>
      <c r="AQG33" s="546"/>
      <c r="AQH33" s="546"/>
      <c r="AQI33" s="546"/>
      <c r="AQJ33" s="546"/>
      <c r="AQK33" s="546"/>
      <c r="AQL33" s="546"/>
      <c r="AQM33" s="546"/>
      <c r="AQN33" s="546"/>
      <c r="AQO33" s="546"/>
      <c r="AQP33" s="546"/>
      <c r="AQQ33" s="546"/>
      <c r="AQR33" s="546"/>
      <c r="AQS33" s="546"/>
      <c r="AQT33" s="546"/>
      <c r="AQU33" s="546"/>
      <c r="AQV33" s="546"/>
      <c r="AQW33" s="546"/>
      <c r="AQX33" s="546"/>
      <c r="AQY33" s="546"/>
      <c r="AQZ33" s="546"/>
      <c r="ARA33" s="546"/>
      <c r="ARB33" s="546"/>
      <c r="ARC33" s="546"/>
      <c r="ARD33" s="546"/>
      <c r="ARE33" s="546"/>
      <c r="ARF33" s="546"/>
      <c r="ARG33" s="546"/>
      <c r="ARH33" s="546"/>
      <c r="ARI33" s="546"/>
      <c r="ARJ33" s="546"/>
      <c r="ARK33" s="546"/>
      <c r="ARL33" s="546"/>
      <c r="ARM33" s="546"/>
      <c r="ARN33" s="546"/>
      <c r="ARO33" s="546"/>
      <c r="ARP33" s="546"/>
      <c r="ARQ33" s="546"/>
      <c r="ARR33" s="546"/>
      <c r="ARS33" s="546"/>
      <c r="ART33" s="546"/>
      <c r="ARU33" s="546"/>
      <c r="ARV33" s="546"/>
      <c r="ARW33" s="546"/>
      <c r="ARX33" s="546"/>
      <c r="ARY33" s="546"/>
      <c r="ARZ33" s="546"/>
      <c r="ASA33" s="546"/>
      <c r="ASB33" s="546"/>
      <c r="ASC33" s="546"/>
      <c r="ASD33" s="546"/>
      <c r="ASE33" s="546"/>
      <c r="ASF33" s="546"/>
      <c r="ASG33" s="546"/>
      <c r="ASH33" s="546"/>
      <c r="ASI33" s="546"/>
      <c r="ASJ33" s="546"/>
      <c r="ASK33" s="546"/>
      <c r="ASL33" s="546"/>
      <c r="ASM33" s="546"/>
      <c r="ASN33" s="546"/>
      <c r="ASO33" s="546"/>
      <c r="ASP33" s="546"/>
      <c r="ASQ33" s="546"/>
      <c r="ASR33" s="546"/>
      <c r="ASS33" s="546"/>
      <c r="AST33" s="546"/>
      <c r="ASU33" s="546"/>
      <c r="ASV33" s="546"/>
      <c r="ASW33" s="546"/>
      <c r="ASX33" s="546"/>
      <c r="ASY33" s="546"/>
      <c r="ASZ33" s="546"/>
      <c r="ATA33" s="546"/>
      <c r="ATB33" s="546"/>
      <c r="ATC33" s="546"/>
      <c r="ATD33" s="546"/>
      <c r="ATE33" s="546"/>
      <c r="ATF33" s="546"/>
      <c r="ATG33" s="546"/>
      <c r="ATH33" s="546"/>
      <c r="ATI33" s="546"/>
      <c r="ATJ33" s="546"/>
      <c r="ATK33" s="546"/>
      <c r="ATL33" s="546"/>
      <c r="ATM33" s="546"/>
      <c r="ATN33" s="546"/>
      <c r="ATO33" s="546"/>
      <c r="ATP33" s="546"/>
      <c r="ATQ33" s="546"/>
      <c r="ATR33" s="546"/>
      <c r="ATS33" s="546"/>
      <c r="ATT33" s="546"/>
      <c r="ATU33" s="546"/>
      <c r="ATV33" s="546"/>
      <c r="ATW33" s="546"/>
      <c r="ATX33" s="546"/>
      <c r="ATY33" s="546"/>
      <c r="ATZ33" s="546"/>
      <c r="AUA33" s="546"/>
      <c r="AUB33" s="546"/>
      <c r="AUC33" s="546"/>
      <c r="AUD33" s="546"/>
      <c r="AUE33" s="546"/>
      <c r="AUF33" s="546"/>
      <c r="AUG33" s="546"/>
      <c r="AUH33" s="546"/>
      <c r="AUI33" s="546"/>
      <c r="AUJ33" s="546"/>
      <c r="AUK33" s="546"/>
      <c r="AUL33" s="546"/>
      <c r="AUM33" s="546"/>
      <c r="AUN33" s="546"/>
      <c r="AUO33" s="546"/>
      <c r="AUP33" s="546"/>
      <c r="AUQ33" s="546"/>
      <c r="AUR33" s="546"/>
      <c r="AUS33" s="546"/>
      <c r="AUT33" s="546"/>
      <c r="AUU33" s="546"/>
      <c r="AUV33" s="546"/>
      <c r="AUW33" s="546"/>
      <c r="AUX33" s="546"/>
      <c r="AUY33" s="546"/>
      <c r="AUZ33" s="546"/>
      <c r="AVA33" s="546"/>
      <c r="AVB33" s="546"/>
      <c r="AVC33" s="546"/>
      <c r="AVD33" s="546"/>
      <c r="AVE33" s="546"/>
      <c r="AVF33" s="546"/>
      <c r="AVG33" s="546"/>
      <c r="AVH33" s="546"/>
      <c r="AVI33" s="546"/>
      <c r="AVJ33" s="546"/>
      <c r="AVK33" s="546"/>
      <c r="AVL33" s="546"/>
      <c r="AVM33" s="546"/>
      <c r="AVN33" s="546"/>
      <c r="AVO33" s="546"/>
      <c r="AVP33" s="546"/>
      <c r="AVQ33" s="546"/>
      <c r="AVR33" s="546"/>
      <c r="AVS33" s="546"/>
      <c r="AVT33" s="546"/>
      <c r="AVU33" s="546"/>
      <c r="AVV33" s="546"/>
      <c r="AVW33" s="546"/>
      <c r="AVX33" s="546"/>
      <c r="AVY33" s="546"/>
      <c r="AVZ33" s="546"/>
      <c r="AWA33" s="546"/>
      <c r="AWB33" s="546"/>
      <c r="AWC33" s="546"/>
      <c r="AWD33" s="546"/>
      <c r="AWE33" s="546"/>
      <c r="AWF33" s="546"/>
      <c r="AWG33" s="546"/>
      <c r="AWH33" s="546"/>
      <c r="AWI33" s="546"/>
      <c r="AWJ33" s="546"/>
      <c r="AWK33" s="546"/>
      <c r="AWL33" s="546"/>
      <c r="AWM33" s="546"/>
      <c r="AWN33" s="546"/>
      <c r="AWO33" s="546"/>
      <c r="AWP33" s="546"/>
      <c r="AWQ33" s="546"/>
      <c r="AWR33" s="546"/>
      <c r="AWS33" s="546"/>
      <c r="AWT33" s="546"/>
      <c r="AWU33" s="546"/>
      <c r="AWV33" s="546"/>
      <c r="AWW33" s="546"/>
      <c r="AWX33" s="546"/>
      <c r="AWY33" s="546"/>
      <c r="AWZ33" s="546"/>
      <c r="AXA33" s="546"/>
      <c r="AXB33" s="546"/>
      <c r="AXC33" s="546"/>
      <c r="AXD33" s="546"/>
      <c r="AXE33" s="546"/>
      <c r="AXF33" s="546"/>
      <c r="AXG33" s="546"/>
      <c r="AXH33" s="546"/>
      <c r="AXI33" s="546"/>
      <c r="AXJ33" s="546"/>
      <c r="AXK33" s="546"/>
      <c r="AXL33" s="546"/>
      <c r="AXM33" s="546"/>
      <c r="AXN33" s="546"/>
      <c r="AXO33" s="546"/>
      <c r="AXP33" s="546"/>
      <c r="AXQ33" s="546"/>
      <c r="AXR33" s="546"/>
      <c r="AXS33" s="546"/>
      <c r="AXT33" s="546"/>
      <c r="AXU33" s="546"/>
      <c r="AXV33" s="546"/>
      <c r="AXW33" s="546"/>
      <c r="AXX33" s="546"/>
      <c r="AXY33" s="546"/>
      <c r="AXZ33" s="546"/>
      <c r="AYA33" s="546"/>
      <c r="AYB33" s="546"/>
      <c r="AYC33" s="546"/>
      <c r="AYD33" s="546"/>
      <c r="AYE33" s="546"/>
      <c r="AYF33" s="546"/>
      <c r="AYG33" s="546"/>
      <c r="AYH33" s="546"/>
      <c r="AYI33" s="546"/>
      <c r="AYJ33" s="546"/>
      <c r="AYK33" s="546"/>
      <c r="AYL33" s="546"/>
      <c r="AYM33" s="546"/>
      <c r="AYN33" s="546"/>
      <c r="AYO33" s="546"/>
      <c r="AYP33" s="546"/>
      <c r="AYQ33" s="546"/>
      <c r="AYR33" s="546"/>
      <c r="AYS33" s="546"/>
      <c r="AYT33" s="546"/>
      <c r="AYU33" s="546"/>
      <c r="AYV33" s="546"/>
      <c r="AYW33" s="546"/>
      <c r="AYX33" s="546"/>
      <c r="AYY33" s="546"/>
      <c r="AYZ33" s="546"/>
      <c r="AZA33" s="546"/>
      <c r="AZB33" s="546"/>
      <c r="AZC33" s="546"/>
      <c r="AZD33" s="546"/>
      <c r="AZE33" s="546"/>
      <c r="AZF33" s="546"/>
      <c r="AZG33" s="546"/>
      <c r="AZH33" s="546"/>
      <c r="AZI33" s="546"/>
      <c r="AZJ33" s="546"/>
      <c r="AZK33" s="546"/>
      <c r="AZL33" s="546"/>
      <c r="AZM33" s="546"/>
      <c r="AZN33" s="546"/>
      <c r="AZO33" s="546"/>
      <c r="AZP33" s="546"/>
      <c r="AZQ33" s="546"/>
      <c r="AZR33" s="546"/>
      <c r="AZS33" s="546"/>
      <c r="AZT33" s="546"/>
      <c r="AZU33" s="546"/>
      <c r="AZV33" s="546"/>
      <c r="AZW33" s="546"/>
      <c r="AZX33" s="546"/>
      <c r="AZY33" s="546"/>
      <c r="AZZ33" s="546"/>
      <c r="BAA33" s="546"/>
      <c r="BAB33" s="546"/>
      <c r="BAC33" s="546"/>
      <c r="BAD33" s="546"/>
      <c r="BAE33" s="546"/>
      <c r="BAF33" s="546"/>
      <c r="BAG33" s="546"/>
      <c r="BAH33" s="546"/>
      <c r="BAI33" s="546"/>
      <c r="BAJ33" s="546"/>
      <c r="BAK33" s="546"/>
      <c r="BAL33" s="546"/>
      <c r="BAM33" s="546"/>
      <c r="BAN33" s="546"/>
      <c r="BAO33" s="546"/>
      <c r="BAP33" s="546"/>
      <c r="BAQ33" s="546"/>
      <c r="BAR33" s="546"/>
      <c r="BAS33" s="546"/>
      <c r="BAT33" s="546"/>
      <c r="BAU33" s="546"/>
      <c r="BAV33" s="546"/>
      <c r="BAW33" s="546"/>
      <c r="BAX33" s="546"/>
      <c r="BAY33" s="546"/>
      <c r="BAZ33" s="546"/>
      <c r="BBA33" s="546"/>
      <c r="BBB33" s="546"/>
      <c r="BBC33" s="546"/>
      <c r="BBD33" s="546"/>
      <c r="BBE33" s="546"/>
      <c r="BBF33" s="546"/>
      <c r="BBG33" s="546"/>
      <c r="BBH33" s="546"/>
      <c r="BBI33" s="546"/>
      <c r="BBJ33" s="546"/>
      <c r="BBK33" s="546"/>
      <c r="BBL33" s="546"/>
      <c r="BBM33" s="546"/>
      <c r="BBN33" s="546"/>
      <c r="BBO33" s="546"/>
      <c r="BBP33" s="546"/>
      <c r="BBQ33" s="546"/>
      <c r="BBR33" s="546"/>
      <c r="BBS33" s="546"/>
      <c r="BBT33" s="546"/>
      <c r="BBU33" s="546"/>
      <c r="BBV33" s="546"/>
      <c r="BBW33" s="546"/>
      <c r="BBX33" s="546"/>
      <c r="BBY33" s="546"/>
      <c r="BBZ33" s="546"/>
      <c r="BCA33" s="546"/>
      <c r="BCB33" s="546"/>
      <c r="BCC33" s="546"/>
      <c r="BCD33" s="546"/>
      <c r="BCE33" s="546"/>
      <c r="BCF33" s="546"/>
      <c r="BCG33" s="546"/>
      <c r="BCH33" s="546"/>
      <c r="BCI33" s="546"/>
      <c r="BCJ33" s="546"/>
      <c r="BCK33" s="546"/>
      <c r="BCL33" s="546"/>
      <c r="BCM33" s="546"/>
      <c r="BCN33" s="546"/>
      <c r="BCO33" s="546"/>
      <c r="BCP33" s="546"/>
      <c r="BCQ33" s="546"/>
      <c r="BCR33" s="546"/>
      <c r="BCS33" s="546"/>
      <c r="BCT33" s="546"/>
      <c r="BCU33" s="546"/>
      <c r="BCV33" s="546"/>
      <c r="BCW33" s="546"/>
      <c r="BCX33" s="546"/>
      <c r="BCY33" s="546"/>
      <c r="BCZ33" s="546"/>
      <c r="BDA33" s="546"/>
      <c r="BDB33" s="546"/>
      <c r="BDC33" s="546"/>
      <c r="BDD33" s="546"/>
      <c r="BDE33" s="546"/>
      <c r="BDF33" s="546"/>
      <c r="BDG33" s="546"/>
      <c r="BDH33" s="546"/>
      <c r="BDI33" s="546"/>
      <c r="BDJ33" s="546"/>
      <c r="BDK33" s="546"/>
      <c r="BDL33" s="546"/>
      <c r="BDM33" s="546"/>
      <c r="BDN33" s="546"/>
      <c r="BDO33" s="546"/>
      <c r="BDP33" s="546"/>
      <c r="BDQ33" s="546"/>
      <c r="BDR33" s="546"/>
      <c r="BDS33" s="546"/>
      <c r="BDT33" s="546"/>
      <c r="BDU33" s="546"/>
      <c r="BDV33" s="546"/>
      <c r="BDW33" s="546"/>
      <c r="BDX33" s="546"/>
      <c r="BDY33" s="546"/>
      <c r="BDZ33" s="546"/>
      <c r="BEA33" s="546"/>
      <c r="BEB33" s="546"/>
      <c r="BEC33" s="546"/>
      <c r="BED33" s="546"/>
      <c r="BEE33" s="546"/>
      <c r="BEF33" s="546"/>
      <c r="BEG33" s="546"/>
      <c r="BEH33" s="546"/>
      <c r="BEI33" s="546"/>
      <c r="BEJ33" s="546"/>
      <c r="BEK33" s="546"/>
      <c r="BEL33" s="546"/>
      <c r="BEM33" s="546"/>
      <c r="BEN33" s="546"/>
      <c r="BEO33" s="546"/>
      <c r="BEP33" s="546"/>
      <c r="BEQ33" s="546"/>
      <c r="BER33" s="546"/>
      <c r="BES33" s="546"/>
      <c r="BET33" s="546"/>
      <c r="BEU33" s="546"/>
      <c r="BEV33" s="546"/>
      <c r="BEW33" s="546"/>
      <c r="BEX33" s="546"/>
      <c r="BEY33" s="546"/>
      <c r="BEZ33" s="546"/>
      <c r="BFA33" s="546"/>
      <c r="BFB33" s="546"/>
      <c r="BFC33" s="546"/>
      <c r="BFD33" s="546"/>
      <c r="BFE33" s="546"/>
      <c r="BFF33" s="546"/>
      <c r="BFG33" s="546"/>
      <c r="BFH33" s="546"/>
      <c r="BFI33" s="546"/>
      <c r="BFJ33" s="546"/>
      <c r="BFK33" s="546"/>
      <c r="BFL33" s="546"/>
      <c r="BFM33" s="546"/>
      <c r="BFN33" s="546"/>
      <c r="BFO33" s="546"/>
      <c r="BFP33" s="546"/>
      <c r="BFQ33" s="546"/>
      <c r="BFR33" s="546"/>
      <c r="BFS33" s="546"/>
      <c r="BFT33" s="546"/>
      <c r="BFU33" s="546"/>
      <c r="BFV33" s="546"/>
      <c r="BFW33" s="546"/>
      <c r="BFX33" s="546"/>
      <c r="BFY33" s="546"/>
      <c r="BFZ33" s="546"/>
      <c r="BGA33" s="546"/>
      <c r="BGB33" s="546"/>
      <c r="BGC33" s="546"/>
      <c r="BGD33" s="546"/>
      <c r="BGE33" s="546"/>
      <c r="BGF33" s="546"/>
      <c r="BGG33" s="546"/>
      <c r="BGH33" s="546"/>
      <c r="BGI33" s="546"/>
      <c r="BGJ33" s="546"/>
      <c r="BGK33" s="546"/>
      <c r="BGL33" s="546"/>
      <c r="BGM33" s="546"/>
      <c r="BGN33" s="546"/>
      <c r="BGO33" s="546"/>
      <c r="BGP33" s="546"/>
      <c r="BGQ33" s="546"/>
      <c r="BGR33" s="546"/>
      <c r="BGS33" s="546"/>
      <c r="BGT33" s="546"/>
      <c r="BGU33" s="546"/>
      <c r="BGV33" s="546"/>
      <c r="BGW33" s="546"/>
      <c r="BGX33" s="546"/>
      <c r="BGY33" s="546"/>
      <c r="BGZ33" s="546"/>
      <c r="BHA33" s="546"/>
      <c r="BHB33" s="546"/>
      <c r="BHC33" s="546"/>
      <c r="BHD33" s="546"/>
      <c r="BHE33" s="546"/>
      <c r="BHF33" s="546"/>
      <c r="BHG33" s="546"/>
      <c r="BHH33" s="546"/>
      <c r="BHI33" s="546"/>
      <c r="BHJ33" s="546"/>
      <c r="BHK33" s="546"/>
      <c r="BHL33" s="546"/>
      <c r="BHM33" s="546"/>
      <c r="BHN33" s="546"/>
      <c r="BHO33" s="546"/>
      <c r="BHP33" s="546"/>
      <c r="BHQ33" s="546"/>
      <c r="BHR33" s="546"/>
      <c r="BHS33" s="546"/>
      <c r="BHT33" s="546"/>
      <c r="BHU33" s="546"/>
      <c r="BHV33" s="546"/>
      <c r="BHW33" s="546"/>
      <c r="BHX33" s="546"/>
      <c r="BHY33" s="546"/>
      <c r="BHZ33" s="546"/>
      <c r="BIA33" s="546"/>
      <c r="BIB33" s="546"/>
      <c r="BIC33" s="546"/>
      <c r="BID33" s="546"/>
      <c r="BIE33" s="546"/>
      <c r="BIF33" s="546"/>
      <c r="BIG33" s="546"/>
      <c r="BIH33" s="546"/>
      <c r="BII33" s="546"/>
      <c r="BIJ33" s="546"/>
      <c r="BIK33" s="546"/>
      <c r="BIL33" s="546"/>
      <c r="BIM33" s="546"/>
      <c r="BIN33" s="546"/>
      <c r="BIO33" s="546"/>
      <c r="BIP33" s="546"/>
      <c r="BIQ33" s="546"/>
      <c r="BIR33" s="546"/>
      <c r="BIS33" s="546"/>
      <c r="BIT33" s="546"/>
      <c r="BIU33" s="546"/>
      <c r="BIV33" s="546"/>
      <c r="BIW33" s="546"/>
      <c r="BIX33" s="546"/>
      <c r="BIY33" s="546"/>
      <c r="BIZ33" s="546"/>
      <c r="BJA33" s="546"/>
      <c r="BJB33" s="546"/>
      <c r="BJC33" s="546"/>
      <c r="BJD33" s="546"/>
      <c r="BJE33" s="546"/>
      <c r="BJF33" s="546"/>
      <c r="BJG33" s="546"/>
      <c r="BJH33" s="546"/>
      <c r="BJI33" s="546"/>
      <c r="BJJ33" s="546"/>
      <c r="BJK33" s="546"/>
      <c r="BJL33" s="546"/>
      <c r="BJM33" s="546"/>
      <c r="BJN33" s="546"/>
      <c r="BJO33" s="546"/>
      <c r="BJP33" s="546"/>
      <c r="BJQ33" s="546"/>
      <c r="BJR33" s="546"/>
      <c r="BJS33" s="546"/>
      <c r="BJT33" s="546"/>
      <c r="BJU33" s="546"/>
      <c r="BJV33" s="546"/>
      <c r="BJW33" s="546"/>
      <c r="BJX33" s="546"/>
      <c r="BJY33" s="546"/>
      <c r="BJZ33" s="546"/>
      <c r="BKA33" s="546"/>
      <c r="BKB33" s="546"/>
      <c r="BKC33" s="546"/>
      <c r="BKD33" s="546"/>
      <c r="BKE33" s="546"/>
      <c r="BKF33" s="546"/>
      <c r="BKG33" s="546"/>
      <c r="BKH33" s="546"/>
      <c r="BKI33" s="546"/>
      <c r="BKJ33" s="546"/>
      <c r="BKK33" s="546"/>
      <c r="BKL33" s="546"/>
      <c r="BKM33" s="546"/>
      <c r="BKN33" s="546"/>
      <c r="BKO33" s="546"/>
      <c r="BKP33" s="546"/>
      <c r="BKQ33" s="546"/>
      <c r="BKR33" s="546"/>
      <c r="BKS33" s="546"/>
      <c r="BKT33" s="546"/>
      <c r="BKU33" s="546"/>
      <c r="BKV33" s="546"/>
      <c r="BKW33" s="546"/>
      <c r="BKX33" s="546"/>
      <c r="BKY33" s="546"/>
      <c r="BKZ33" s="546"/>
      <c r="BLA33" s="546"/>
      <c r="BLB33" s="546"/>
      <c r="BLC33" s="546"/>
      <c r="BLD33" s="546"/>
      <c r="BLE33" s="546"/>
      <c r="BLF33" s="546"/>
      <c r="BLG33" s="546"/>
      <c r="BLH33" s="546"/>
      <c r="BLI33" s="546"/>
      <c r="BLJ33" s="546"/>
      <c r="BLK33" s="546"/>
      <c r="BLL33" s="546"/>
      <c r="BLM33" s="546"/>
      <c r="BLN33" s="546"/>
      <c r="BLO33" s="546"/>
      <c r="BLP33" s="546"/>
      <c r="BLQ33" s="546"/>
      <c r="BLR33" s="546"/>
      <c r="BLS33" s="546"/>
      <c r="BLT33" s="546"/>
      <c r="BLU33" s="546"/>
      <c r="BLV33" s="546"/>
      <c r="BLW33" s="546"/>
      <c r="BLX33" s="546"/>
      <c r="BLY33" s="546"/>
      <c r="BLZ33" s="546"/>
      <c r="BMA33" s="546"/>
      <c r="BMB33" s="546"/>
      <c r="BMC33" s="546"/>
      <c r="BMD33" s="546"/>
      <c r="BME33" s="546"/>
      <c r="BMF33" s="546"/>
      <c r="BMG33" s="546"/>
      <c r="BMH33" s="546"/>
      <c r="BMI33" s="546"/>
      <c r="BMJ33" s="546"/>
      <c r="BMK33" s="546"/>
      <c r="BML33" s="546"/>
      <c r="BMM33" s="546"/>
      <c r="BMN33" s="546"/>
      <c r="BMO33" s="546"/>
      <c r="BMP33" s="546"/>
      <c r="BMQ33" s="546"/>
      <c r="BMR33" s="546"/>
      <c r="BMS33" s="546"/>
      <c r="BMT33" s="546"/>
      <c r="BMU33" s="546"/>
      <c r="BMV33" s="546"/>
      <c r="BMW33" s="546"/>
      <c r="BMX33" s="546"/>
      <c r="BMY33" s="546"/>
      <c r="BMZ33" s="546"/>
      <c r="BNA33" s="546"/>
      <c r="BNB33" s="546"/>
      <c r="BNC33" s="546"/>
      <c r="BND33" s="546"/>
      <c r="BNE33" s="546"/>
      <c r="BNF33" s="546"/>
      <c r="BNG33" s="546"/>
      <c r="BNH33" s="546"/>
      <c r="BNI33" s="546"/>
      <c r="BNJ33" s="546"/>
      <c r="BNK33" s="546"/>
      <c r="BNL33" s="546"/>
      <c r="BNM33" s="546"/>
      <c r="BNN33" s="546"/>
      <c r="BNO33" s="546"/>
      <c r="BNP33" s="546"/>
      <c r="BNQ33" s="546"/>
      <c r="BNR33" s="546"/>
      <c r="BNS33" s="546"/>
      <c r="BNT33" s="546"/>
      <c r="BNU33" s="546"/>
      <c r="BNV33" s="546"/>
      <c r="BNW33" s="546"/>
      <c r="BNX33" s="546"/>
      <c r="BNY33" s="546"/>
      <c r="BNZ33" s="546"/>
      <c r="BOA33" s="546"/>
      <c r="BOB33" s="546"/>
      <c r="BOC33" s="546"/>
      <c r="BOD33" s="546"/>
      <c r="BOE33" s="546"/>
      <c r="BOF33" s="546"/>
      <c r="BOG33" s="546"/>
      <c r="BOH33" s="546"/>
      <c r="BOI33" s="546"/>
      <c r="BOJ33" s="546"/>
      <c r="BOK33" s="546"/>
      <c r="BOL33" s="546"/>
      <c r="BOM33" s="546"/>
      <c r="BON33" s="546"/>
      <c r="BOO33" s="546"/>
      <c r="BOP33" s="546"/>
      <c r="BOQ33" s="546"/>
      <c r="BOR33" s="546"/>
      <c r="BOS33" s="546"/>
      <c r="BOT33" s="546"/>
      <c r="BOU33" s="546"/>
      <c r="BOV33" s="546"/>
      <c r="BOW33" s="546"/>
      <c r="BOX33" s="546"/>
      <c r="BOY33" s="546"/>
      <c r="BOZ33" s="546"/>
      <c r="BPA33" s="546"/>
      <c r="BPB33" s="546"/>
      <c r="BPC33" s="546"/>
      <c r="BPD33" s="546"/>
      <c r="BPE33" s="546"/>
      <c r="BPF33" s="546"/>
      <c r="BPG33" s="546"/>
      <c r="BPH33" s="546"/>
      <c r="BPI33" s="546"/>
      <c r="BPJ33" s="546"/>
      <c r="BPK33" s="546"/>
      <c r="BPL33" s="546"/>
      <c r="BPM33" s="546"/>
      <c r="BPN33" s="546"/>
      <c r="BPO33" s="546"/>
      <c r="BPP33" s="546"/>
      <c r="BPQ33" s="546"/>
      <c r="BPR33" s="546"/>
      <c r="BPS33" s="546"/>
      <c r="BPT33" s="546"/>
      <c r="BPU33" s="546"/>
      <c r="BPV33" s="546"/>
      <c r="BPW33" s="546"/>
      <c r="BPX33" s="546"/>
      <c r="BPY33" s="546"/>
      <c r="BPZ33" s="546"/>
      <c r="BQA33" s="546"/>
      <c r="BQB33" s="546"/>
      <c r="BQC33" s="546"/>
      <c r="BQD33" s="546"/>
      <c r="BQE33" s="546"/>
      <c r="BQF33" s="546"/>
      <c r="BQG33" s="546"/>
      <c r="BQH33" s="546"/>
      <c r="BQI33" s="546"/>
      <c r="BQJ33" s="546"/>
      <c r="BQK33" s="546"/>
      <c r="BQL33" s="546"/>
      <c r="BQM33" s="546"/>
      <c r="BQN33" s="546"/>
      <c r="BQO33" s="546"/>
      <c r="BQP33" s="546"/>
      <c r="BQQ33" s="546"/>
      <c r="BQR33" s="546"/>
      <c r="BQS33" s="546"/>
      <c r="BQT33" s="546"/>
      <c r="BQU33" s="546"/>
      <c r="BQV33" s="546"/>
      <c r="BQW33" s="546"/>
      <c r="BQX33" s="546"/>
      <c r="BQY33" s="546"/>
      <c r="BQZ33" s="546"/>
      <c r="BRA33" s="546"/>
      <c r="BRB33" s="546"/>
      <c r="BRC33" s="546"/>
      <c r="BRD33" s="546"/>
      <c r="BRE33" s="546"/>
      <c r="BRF33" s="546"/>
      <c r="BRG33" s="546"/>
      <c r="BRH33" s="546"/>
      <c r="BRI33" s="546"/>
      <c r="BRJ33" s="546"/>
      <c r="BRK33" s="546"/>
      <c r="BRL33" s="546"/>
      <c r="BRM33" s="546"/>
      <c r="BRN33" s="546"/>
      <c r="BRO33" s="546"/>
      <c r="BRP33" s="546"/>
      <c r="BRQ33" s="546"/>
      <c r="BRR33" s="546"/>
      <c r="BRS33" s="546"/>
      <c r="BRT33" s="546"/>
      <c r="BRU33" s="546"/>
      <c r="BRV33" s="546"/>
      <c r="BRW33" s="546"/>
      <c r="BRX33" s="546"/>
      <c r="BRY33" s="546"/>
      <c r="BRZ33" s="546"/>
      <c r="BSA33" s="546"/>
      <c r="BSB33" s="546"/>
      <c r="BSC33" s="546"/>
      <c r="BSD33" s="546"/>
      <c r="BSE33" s="546"/>
      <c r="BSF33" s="546"/>
      <c r="BSG33" s="546"/>
      <c r="BSH33" s="546"/>
      <c r="BSI33" s="546"/>
      <c r="BSJ33" s="546"/>
      <c r="BSK33" s="546"/>
      <c r="BSL33" s="546"/>
      <c r="BSM33" s="546"/>
      <c r="BSN33" s="546"/>
      <c r="BSO33" s="546"/>
      <c r="BSP33" s="546"/>
      <c r="BSQ33" s="546"/>
      <c r="BSR33" s="546"/>
      <c r="BSS33" s="546"/>
      <c r="BST33" s="546"/>
      <c r="BSU33" s="546"/>
      <c r="BSV33" s="546"/>
      <c r="BSW33" s="546"/>
      <c r="BSX33" s="546"/>
      <c r="BSY33" s="546"/>
      <c r="BSZ33" s="546"/>
      <c r="BTA33" s="546"/>
      <c r="BTB33" s="546"/>
      <c r="BTC33" s="546"/>
      <c r="BTD33" s="546"/>
      <c r="BTE33" s="546"/>
      <c r="BTF33" s="546"/>
      <c r="BTG33" s="546"/>
      <c r="BTH33" s="546"/>
      <c r="BTI33" s="546"/>
      <c r="BTJ33" s="546"/>
      <c r="BTK33" s="546"/>
      <c r="BTL33" s="546"/>
      <c r="BTM33" s="546"/>
      <c r="BTN33" s="546"/>
      <c r="BTO33" s="546"/>
      <c r="BTP33" s="546"/>
      <c r="BTQ33" s="546"/>
      <c r="BTR33" s="546"/>
      <c r="BTS33" s="546"/>
      <c r="BTT33" s="546"/>
      <c r="BTU33" s="546"/>
      <c r="BTV33" s="546"/>
      <c r="BTW33" s="546"/>
      <c r="BTX33" s="546"/>
      <c r="BTY33" s="546"/>
      <c r="BTZ33" s="546"/>
      <c r="BUA33" s="546"/>
      <c r="BUB33" s="546"/>
      <c r="BUC33" s="546"/>
      <c r="BUD33" s="546"/>
      <c r="BUE33" s="546"/>
      <c r="BUF33" s="546"/>
      <c r="BUG33" s="546"/>
      <c r="BUH33" s="546"/>
      <c r="BUI33" s="546"/>
      <c r="BUJ33" s="546"/>
      <c r="BUK33" s="546"/>
      <c r="BUL33" s="546"/>
      <c r="BUM33" s="546"/>
      <c r="BUN33" s="546"/>
      <c r="BUO33" s="546"/>
      <c r="BUP33" s="546"/>
      <c r="BUQ33" s="546"/>
      <c r="BUR33" s="546"/>
      <c r="BUS33" s="546"/>
      <c r="BUT33" s="546"/>
      <c r="BUU33" s="546"/>
      <c r="BUV33" s="546"/>
      <c r="BUW33" s="546"/>
      <c r="BUX33" s="546"/>
      <c r="BUY33" s="546"/>
      <c r="BUZ33" s="546"/>
      <c r="BVA33" s="546"/>
      <c r="BVB33" s="546"/>
      <c r="BVC33" s="546"/>
      <c r="BVD33" s="546"/>
      <c r="BVE33" s="546"/>
      <c r="BVF33" s="546"/>
      <c r="BVG33" s="546"/>
      <c r="BVH33" s="546"/>
      <c r="BVI33" s="546"/>
      <c r="BVJ33" s="546"/>
      <c r="BVK33" s="546"/>
      <c r="BVL33" s="546"/>
      <c r="BVM33" s="546"/>
      <c r="BVN33" s="546"/>
      <c r="BVO33" s="546"/>
      <c r="BVP33" s="546"/>
      <c r="BVQ33" s="546"/>
      <c r="BVR33" s="546"/>
      <c r="BVS33" s="546"/>
      <c r="BVT33" s="546"/>
      <c r="BVU33" s="546"/>
      <c r="BVV33" s="546"/>
      <c r="BVW33" s="546"/>
      <c r="BVX33" s="546"/>
      <c r="BVY33" s="546"/>
      <c r="BVZ33" s="546"/>
      <c r="BWA33" s="546"/>
      <c r="BWB33" s="546"/>
      <c r="BWC33" s="546"/>
      <c r="BWD33" s="546"/>
      <c r="BWE33" s="546"/>
      <c r="BWF33" s="546"/>
      <c r="BWG33" s="546"/>
      <c r="BWH33" s="546"/>
      <c r="BWI33" s="546"/>
      <c r="BWJ33" s="546"/>
      <c r="BWK33" s="546"/>
      <c r="BWL33" s="546"/>
      <c r="BWM33" s="546"/>
      <c r="BWN33" s="546"/>
      <c r="BWO33" s="546"/>
      <c r="BWP33" s="546"/>
      <c r="BWQ33" s="546"/>
      <c r="BWR33" s="546"/>
      <c r="BWS33" s="546"/>
      <c r="BWT33" s="546"/>
      <c r="BWU33" s="546"/>
      <c r="BWV33" s="546"/>
      <c r="BWW33" s="546"/>
      <c r="BWX33" s="546"/>
      <c r="BWY33" s="546"/>
      <c r="BWZ33" s="546"/>
      <c r="BXA33" s="546"/>
      <c r="BXB33" s="546"/>
      <c r="BXC33" s="546"/>
      <c r="BXD33" s="546"/>
      <c r="BXE33" s="546"/>
      <c r="BXF33" s="546"/>
      <c r="BXG33" s="546"/>
      <c r="BXH33" s="546"/>
      <c r="BXI33" s="546"/>
      <c r="BXJ33" s="546"/>
      <c r="BXK33" s="546"/>
      <c r="BXL33" s="546"/>
      <c r="BXM33" s="546"/>
      <c r="BXN33" s="546"/>
      <c r="BXO33" s="546"/>
      <c r="BXP33" s="546"/>
      <c r="BXQ33" s="546"/>
      <c r="BXR33" s="546"/>
      <c r="BXS33" s="546"/>
      <c r="BXT33" s="546"/>
      <c r="BXU33" s="546"/>
      <c r="BXV33" s="546"/>
      <c r="BXW33" s="546"/>
      <c r="BXX33" s="546"/>
      <c r="BXY33" s="546"/>
      <c r="BXZ33" s="546"/>
      <c r="BYA33" s="546"/>
      <c r="BYB33" s="546"/>
      <c r="BYC33" s="546"/>
      <c r="BYD33" s="546"/>
      <c r="BYE33" s="546"/>
      <c r="BYF33" s="546"/>
      <c r="BYG33" s="546"/>
      <c r="BYH33" s="546"/>
      <c r="BYI33" s="546"/>
      <c r="BYJ33" s="546"/>
      <c r="BYK33" s="546"/>
      <c r="BYL33" s="546"/>
      <c r="BYM33" s="546"/>
      <c r="BYN33" s="546"/>
      <c r="BYO33" s="546"/>
      <c r="BYP33" s="546"/>
      <c r="BYQ33" s="546"/>
      <c r="BYR33" s="546"/>
      <c r="BYS33" s="546"/>
      <c r="BYT33" s="546"/>
      <c r="BYU33" s="546"/>
      <c r="BYV33" s="546"/>
      <c r="BYW33" s="546"/>
      <c r="BYX33" s="546"/>
      <c r="BYY33" s="546"/>
      <c r="BYZ33" s="546"/>
      <c r="BZA33" s="546"/>
      <c r="BZB33" s="546"/>
      <c r="BZC33" s="546"/>
      <c r="BZD33" s="546"/>
      <c r="BZE33" s="546"/>
      <c r="BZF33" s="546"/>
      <c r="BZG33" s="546"/>
      <c r="BZH33" s="546"/>
      <c r="BZI33" s="546"/>
      <c r="BZJ33" s="546"/>
      <c r="BZK33" s="546"/>
      <c r="BZL33" s="546"/>
      <c r="BZM33" s="546"/>
      <c r="BZN33" s="546"/>
      <c r="BZO33" s="546"/>
      <c r="BZP33" s="546"/>
      <c r="BZQ33" s="546"/>
      <c r="BZR33" s="546"/>
      <c r="BZS33" s="546"/>
      <c r="BZT33" s="546"/>
      <c r="BZU33" s="546"/>
      <c r="BZV33" s="546"/>
      <c r="BZW33" s="546"/>
      <c r="BZX33" s="546"/>
      <c r="BZY33" s="546"/>
      <c r="BZZ33" s="546"/>
      <c r="CAA33" s="546"/>
      <c r="CAB33" s="546"/>
      <c r="CAC33" s="546"/>
      <c r="CAD33" s="546"/>
      <c r="CAE33" s="546"/>
      <c r="CAF33" s="546"/>
      <c r="CAG33" s="546"/>
      <c r="CAH33" s="546"/>
      <c r="CAI33" s="546"/>
      <c r="CAJ33" s="546"/>
      <c r="CAK33" s="546"/>
      <c r="CAL33" s="546"/>
      <c r="CAM33" s="546"/>
      <c r="CAN33" s="546"/>
      <c r="CAO33" s="546"/>
      <c r="CAP33" s="546"/>
      <c r="CAQ33" s="546"/>
      <c r="CAR33" s="546"/>
      <c r="CAS33" s="546"/>
      <c r="CAT33" s="546"/>
      <c r="CAU33" s="546"/>
      <c r="CAV33" s="546"/>
      <c r="CAW33" s="546"/>
      <c r="CAX33" s="546"/>
      <c r="CAY33" s="546"/>
      <c r="CAZ33" s="546"/>
      <c r="CBA33" s="546"/>
      <c r="CBB33" s="546"/>
      <c r="CBC33" s="546"/>
      <c r="CBD33" s="546"/>
      <c r="CBE33" s="546"/>
      <c r="CBF33" s="546"/>
      <c r="CBG33" s="546"/>
      <c r="CBH33" s="546"/>
      <c r="CBI33" s="546"/>
      <c r="CBJ33" s="546"/>
      <c r="CBK33" s="546"/>
      <c r="CBL33" s="546"/>
      <c r="CBM33" s="546"/>
      <c r="CBN33" s="546"/>
      <c r="CBO33" s="546"/>
      <c r="CBP33" s="546"/>
      <c r="CBQ33" s="546"/>
      <c r="CBR33" s="546"/>
      <c r="CBS33" s="546"/>
      <c r="CBT33" s="546"/>
      <c r="CBU33" s="546"/>
      <c r="CBV33" s="546"/>
      <c r="CBW33" s="546"/>
      <c r="CBX33" s="546"/>
      <c r="CBY33" s="546"/>
      <c r="CBZ33" s="546"/>
      <c r="CCA33" s="546"/>
      <c r="CCB33" s="546"/>
      <c r="CCC33" s="546"/>
      <c r="CCD33" s="546"/>
      <c r="CCE33" s="546"/>
      <c r="CCF33" s="546"/>
      <c r="CCG33" s="546"/>
      <c r="CCH33" s="546"/>
      <c r="CCI33" s="546"/>
      <c r="CCJ33" s="546"/>
      <c r="CCK33" s="546"/>
      <c r="CCL33" s="546"/>
      <c r="CCM33" s="546"/>
      <c r="CCN33" s="546"/>
      <c r="CCO33" s="546"/>
      <c r="CCP33" s="546"/>
      <c r="CCQ33" s="546"/>
      <c r="CCR33" s="546"/>
      <c r="CCS33" s="546"/>
      <c r="CCT33" s="546"/>
      <c r="CCU33" s="546"/>
      <c r="CCV33" s="546"/>
      <c r="CCW33" s="546"/>
      <c r="CCX33" s="546"/>
      <c r="CCY33" s="546"/>
      <c r="CCZ33" s="546"/>
      <c r="CDA33" s="546"/>
      <c r="CDB33" s="546"/>
      <c r="CDC33" s="546"/>
      <c r="CDD33" s="546"/>
      <c r="CDE33" s="546"/>
      <c r="CDF33" s="546"/>
      <c r="CDG33" s="546"/>
      <c r="CDH33" s="546"/>
      <c r="CDI33" s="546"/>
      <c r="CDJ33" s="546"/>
      <c r="CDK33" s="546"/>
      <c r="CDL33" s="546"/>
      <c r="CDM33" s="546"/>
      <c r="CDN33" s="546"/>
      <c r="CDO33" s="546"/>
      <c r="CDP33" s="546"/>
      <c r="CDQ33" s="546"/>
      <c r="CDR33" s="546"/>
      <c r="CDS33" s="546"/>
      <c r="CDT33" s="546"/>
      <c r="CDU33" s="546"/>
      <c r="CDV33" s="546"/>
      <c r="CDW33" s="546"/>
      <c r="CDX33" s="546"/>
      <c r="CDY33" s="546"/>
      <c r="CDZ33" s="546"/>
      <c r="CEA33" s="546"/>
      <c r="CEB33" s="546"/>
      <c r="CEC33" s="546"/>
      <c r="CED33" s="546"/>
      <c r="CEE33" s="546"/>
      <c r="CEF33" s="546"/>
      <c r="CEG33" s="546"/>
      <c r="CEH33" s="546"/>
      <c r="CEI33" s="546"/>
      <c r="CEJ33" s="546"/>
      <c r="CEK33" s="546"/>
      <c r="CEL33" s="546"/>
      <c r="CEM33" s="546"/>
      <c r="CEN33" s="546"/>
      <c r="CEO33" s="546"/>
      <c r="CEP33" s="546"/>
      <c r="CEQ33" s="546"/>
      <c r="CER33" s="546"/>
      <c r="CES33" s="546"/>
      <c r="CET33" s="546"/>
      <c r="CEU33" s="546"/>
      <c r="CEV33" s="546"/>
      <c r="CEW33" s="546"/>
      <c r="CEX33" s="546"/>
      <c r="CEY33" s="546"/>
      <c r="CEZ33" s="546"/>
      <c r="CFA33" s="546"/>
      <c r="CFB33" s="546"/>
      <c r="CFC33" s="546"/>
      <c r="CFD33" s="546"/>
      <c r="CFE33" s="546"/>
      <c r="CFF33" s="546"/>
      <c r="CFG33" s="546"/>
      <c r="CFH33" s="546"/>
      <c r="CFI33" s="546"/>
      <c r="CFJ33" s="546"/>
      <c r="CFK33" s="546"/>
      <c r="CFL33" s="546"/>
      <c r="CFM33" s="546"/>
      <c r="CFN33" s="546"/>
      <c r="CFO33" s="546"/>
      <c r="CFP33" s="546"/>
      <c r="CFQ33" s="546"/>
      <c r="CFR33" s="546"/>
      <c r="CFS33" s="546"/>
      <c r="CFT33" s="546"/>
      <c r="CFU33" s="546"/>
      <c r="CFV33" s="546"/>
      <c r="CFW33" s="546"/>
      <c r="CFX33" s="546"/>
      <c r="CFY33" s="546"/>
      <c r="CFZ33" s="546"/>
      <c r="CGA33" s="546"/>
      <c r="CGB33" s="546"/>
      <c r="CGC33" s="546"/>
      <c r="CGD33" s="546"/>
      <c r="CGE33" s="546"/>
      <c r="CGF33" s="546"/>
      <c r="CGG33" s="546"/>
      <c r="CGH33" s="546"/>
      <c r="CGI33" s="546"/>
      <c r="CGJ33" s="546"/>
      <c r="CGK33" s="546"/>
      <c r="CGL33" s="546"/>
      <c r="CGM33" s="546"/>
      <c r="CGN33" s="546"/>
      <c r="CGO33" s="546"/>
      <c r="CGP33" s="546"/>
      <c r="CGQ33" s="546"/>
      <c r="CGR33" s="546"/>
      <c r="CGS33" s="546"/>
      <c r="CGT33" s="546"/>
      <c r="CGU33" s="546"/>
      <c r="CGV33" s="546"/>
      <c r="CGW33" s="546"/>
      <c r="CGX33" s="546"/>
      <c r="CGY33" s="546"/>
      <c r="CGZ33" s="546"/>
      <c r="CHA33" s="546"/>
      <c r="CHB33" s="546"/>
      <c r="CHC33" s="546"/>
      <c r="CHD33" s="546"/>
      <c r="CHE33" s="546"/>
      <c r="CHF33" s="546"/>
      <c r="CHG33" s="546"/>
      <c r="CHH33" s="546"/>
      <c r="CHI33" s="546"/>
      <c r="CHJ33" s="546"/>
      <c r="CHK33" s="546"/>
      <c r="CHL33" s="546"/>
      <c r="CHM33" s="546"/>
      <c r="CHN33" s="546"/>
      <c r="CHO33" s="546"/>
      <c r="CHP33" s="546"/>
      <c r="CHQ33" s="546"/>
      <c r="CHR33" s="546"/>
      <c r="CHS33" s="546"/>
      <c r="CHT33" s="546"/>
      <c r="CHU33" s="546"/>
      <c r="CHV33" s="546"/>
      <c r="CHW33" s="546"/>
      <c r="CHX33" s="546"/>
      <c r="CHY33" s="546"/>
      <c r="CHZ33" s="546"/>
      <c r="CIA33" s="546"/>
      <c r="CIB33" s="546"/>
      <c r="CIC33" s="546"/>
      <c r="CID33" s="546"/>
      <c r="CIE33" s="546"/>
      <c r="CIF33" s="546"/>
      <c r="CIG33" s="546"/>
      <c r="CIH33" s="546"/>
      <c r="CII33" s="546"/>
      <c r="CIJ33" s="546"/>
      <c r="CIK33" s="546"/>
      <c r="CIL33" s="546"/>
      <c r="CIM33" s="546"/>
      <c r="CIN33" s="546"/>
      <c r="CIO33" s="546"/>
      <c r="CIP33" s="546"/>
      <c r="CIQ33" s="546"/>
      <c r="CIR33" s="546"/>
      <c r="CIS33" s="546"/>
      <c r="CIT33" s="546"/>
      <c r="CIU33" s="546"/>
      <c r="CIV33" s="546"/>
      <c r="CIW33" s="546"/>
      <c r="CIX33" s="546"/>
      <c r="CIY33" s="546"/>
      <c r="CIZ33" s="546"/>
      <c r="CJA33" s="546"/>
      <c r="CJB33" s="546"/>
      <c r="CJC33" s="546"/>
      <c r="CJD33" s="546"/>
      <c r="CJE33" s="546"/>
      <c r="CJF33" s="546"/>
      <c r="CJG33" s="546"/>
      <c r="CJH33" s="546"/>
      <c r="CJI33" s="546"/>
      <c r="CJJ33" s="546"/>
      <c r="CJK33" s="546"/>
      <c r="CJL33" s="546"/>
      <c r="CJM33" s="546"/>
      <c r="CJN33" s="546"/>
      <c r="CJO33" s="546"/>
      <c r="CJP33" s="546"/>
      <c r="CJQ33" s="546"/>
      <c r="CJR33" s="546"/>
      <c r="CJS33" s="546"/>
      <c r="CJT33" s="546"/>
      <c r="CJU33" s="546"/>
      <c r="CJV33" s="546"/>
      <c r="CJW33" s="546"/>
      <c r="CJX33" s="546"/>
      <c r="CJY33" s="546"/>
      <c r="CJZ33" s="546"/>
      <c r="CKA33" s="546"/>
      <c r="CKB33" s="546"/>
      <c r="CKC33" s="546"/>
      <c r="CKD33" s="546"/>
      <c r="CKE33" s="546"/>
      <c r="CKF33" s="546"/>
      <c r="CKG33" s="546"/>
      <c r="CKH33" s="546"/>
      <c r="CKI33" s="546"/>
      <c r="CKJ33" s="546"/>
      <c r="CKK33" s="546"/>
      <c r="CKL33" s="546"/>
      <c r="CKM33" s="546"/>
      <c r="CKN33" s="546"/>
      <c r="CKO33" s="546"/>
      <c r="CKP33" s="546"/>
      <c r="CKQ33" s="546"/>
      <c r="CKR33" s="546"/>
      <c r="CKS33" s="546"/>
      <c r="CKT33" s="546"/>
      <c r="CKU33" s="546"/>
      <c r="CKV33" s="546"/>
      <c r="CKW33" s="546"/>
      <c r="CKX33" s="546"/>
      <c r="CKY33" s="546"/>
      <c r="CKZ33" s="546"/>
      <c r="CLA33" s="546"/>
      <c r="CLB33" s="546"/>
      <c r="CLC33" s="546"/>
      <c r="CLD33" s="546"/>
      <c r="CLE33" s="546"/>
      <c r="CLF33" s="546"/>
      <c r="CLG33" s="546"/>
      <c r="CLH33" s="546"/>
      <c r="CLI33" s="546"/>
      <c r="CLJ33" s="546"/>
      <c r="CLK33" s="546"/>
      <c r="CLL33" s="546"/>
      <c r="CLM33" s="546"/>
      <c r="CLN33" s="546"/>
      <c r="CLO33" s="546"/>
      <c r="CLP33" s="546"/>
      <c r="CLQ33" s="546"/>
      <c r="CLR33" s="546"/>
      <c r="CLS33" s="546"/>
      <c r="CLT33" s="546"/>
      <c r="CLU33" s="546"/>
      <c r="CLV33" s="546"/>
      <c r="CLW33" s="546"/>
      <c r="CLX33" s="546"/>
      <c r="CLY33" s="546"/>
      <c r="CLZ33" s="546"/>
      <c r="CMA33" s="546"/>
      <c r="CMB33" s="546"/>
      <c r="CMC33" s="546"/>
      <c r="CMD33" s="546"/>
      <c r="CME33" s="546"/>
      <c r="CMF33" s="546"/>
      <c r="CMG33" s="546"/>
      <c r="CMH33" s="546"/>
      <c r="CMI33" s="546"/>
      <c r="CMJ33" s="546"/>
      <c r="CMK33" s="546"/>
      <c r="CML33" s="546"/>
      <c r="CMM33" s="546"/>
      <c r="CMN33" s="546"/>
      <c r="CMO33" s="546"/>
      <c r="CMP33" s="546"/>
      <c r="CMQ33" s="546"/>
      <c r="CMR33" s="546"/>
      <c r="CMS33" s="546"/>
      <c r="CMT33" s="546"/>
      <c r="CMU33" s="546"/>
      <c r="CMV33" s="546"/>
      <c r="CMW33" s="546"/>
      <c r="CMX33" s="546"/>
      <c r="CMY33" s="546"/>
      <c r="CMZ33" s="546"/>
      <c r="CNA33" s="546"/>
      <c r="CNB33" s="546"/>
      <c r="CNC33" s="546"/>
      <c r="CND33" s="546"/>
      <c r="CNE33" s="546"/>
      <c r="CNF33" s="546"/>
      <c r="CNG33" s="546"/>
      <c r="CNH33" s="546"/>
      <c r="CNI33" s="546"/>
      <c r="CNJ33" s="546"/>
      <c r="CNK33" s="546"/>
      <c r="CNL33" s="546"/>
      <c r="CNM33" s="546"/>
      <c r="CNN33" s="546"/>
      <c r="CNO33" s="546"/>
      <c r="CNP33" s="546"/>
      <c r="CNQ33" s="546"/>
      <c r="CNR33" s="546"/>
      <c r="CNS33" s="546"/>
      <c r="CNT33" s="546"/>
      <c r="CNU33" s="546"/>
      <c r="CNV33" s="546"/>
      <c r="CNW33" s="546"/>
      <c r="CNX33" s="546"/>
      <c r="CNY33" s="546"/>
      <c r="CNZ33" s="546"/>
      <c r="COA33" s="546"/>
      <c r="COB33" s="546"/>
      <c r="COC33" s="546"/>
      <c r="COD33" s="546"/>
      <c r="COE33" s="546"/>
      <c r="COF33" s="546"/>
      <c r="COG33" s="546"/>
      <c r="COH33" s="546"/>
      <c r="COI33" s="546"/>
      <c r="COJ33" s="546"/>
      <c r="COK33" s="546"/>
      <c r="COL33" s="546"/>
      <c r="COM33" s="546"/>
      <c r="CON33" s="546"/>
      <c r="COO33" s="546"/>
      <c r="COP33" s="546"/>
      <c r="COQ33" s="546"/>
      <c r="COR33" s="546"/>
      <c r="COS33" s="546"/>
      <c r="COT33" s="546"/>
      <c r="COU33" s="546"/>
      <c r="COV33" s="546"/>
      <c r="COW33" s="546"/>
      <c r="COX33" s="546"/>
      <c r="COY33" s="546"/>
      <c r="COZ33" s="546"/>
      <c r="CPA33" s="546"/>
      <c r="CPB33" s="546"/>
      <c r="CPC33" s="546"/>
      <c r="CPD33" s="546"/>
      <c r="CPE33" s="546"/>
      <c r="CPF33" s="546"/>
      <c r="CPG33" s="546"/>
      <c r="CPH33" s="546"/>
      <c r="CPI33" s="546"/>
      <c r="CPJ33" s="546"/>
      <c r="CPK33" s="546"/>
      <c r="CPL33" s="546"/>
      <c r="CPM33" s="546"/>
      <c r="CPN33" s="546"/>
      <c r="CPO33" s="546"/>
      <c r="CPP33" s="546"/>
      <c r="CPQ33" s="546"/>
      <c r="CPR33" s="546"/>
      <c r="CPS33" s="546"/>
      <c r="CPT33" s="546"/>
      <c r="CPU33" s="546"/>
      <c r="CPV33" s="546"/>
      <c r="CPW33" s="546"/>
      <c r="CPX33" s="546"/>
      <c r="CPY33" s="546"/>
      <c r="CPZ33" s="546"/>
      <c r="CQA33" s="546"/>
      <c r="CQB33" s="546"/>
      <c r="CQC33" s="546"/>
      <c r="CQD33" s="546"/>
      <c r="CQE33" s="546"/>
      <c r="CQF33" s="546"/>
      <c r="CQG33" s="546"/>
      <c r="CQH33" s="546"/>
      <c r="CQI33" s="546"/>
      <c r="CQJ33" s="546"/>
      <c r="CQK33" s="546"/>
      <c r="CQL33" s="546"/>
      <c r="CQM33" s="546"/>
      <c r="CQN33" s="546"/>
      <c r="CQO33" s="546"/>
      <c r="CQP33" s="546"/>
      <c r="CQQ33" s="546"/>
      <c r="CQR33" s="546"/>
      <c r="CQS33" s="546"/>
      <c r="CQT33" s="546"/>
      <c r="CQU33" s="546"/>
      <c r="CQV33" s="546"/>
      <c r="CQW33" s="546"/>
      <c r="CQX33" s="546"/>
      <c r="CQY33" s="546"/>
      <c r="CQZ33" s="546"/>
      <c r="CRA33" s="546"/>
      <c r="CRB33" s="546"/>
      <c r="CRC33" s="546"/>
      <c r="CRD33" s="546"/>
      <c r="CRE33" s="546"/>
      <c r="CRF33" s="546"/>
      <c r="CRG33" s="546"/>
      <c r="CRH33" s="546"/>
      <c r="CRI33" s="546"/>
      <c r="CRJ33" s="546"/>
      <c r="CRK33" s="546"/>
      <c r="CRL33" s="546"/>
      <c r="CRM33" s="546"/>
      <c r="CRN33" s="546"/>
      <c r="CRO33" s="546"/>
      <c r="CRP33" s="546"/>
      <c r="CRQ33" s="546"/>
      <c r="CRR33" s="546"/>
      <c r="CRS33" s="546"/>
      <c r="CRT33" s="546"/>
      <c r="CRU33" s="546"/>
      <c r="CRV33" s="546"/>
      <c r="CRW33" s="546"/>
      <c r="CRX33" s="546"/>
      <c r="CRY33" s="546"/>
      <c r="CRZ33" s="546"/>
      <c r="CSA33" s="546"/>
      <c r="CSB33" s="546"/>
      <c r="CSC33" s="546"/>
      <c r="CSD33" s="546"/>
      <c r="CSE33" s="546"/>
      <c r="CSF33" s="546"/>
      <c r="CSG33" s="546"/>
      <c r="CSH33" s="546"/>
      <c r="CSI33" s="546"/>
      <c r="CSJ33" s="546"/>
      <c r="CSK33" s="546"/>
      <c r="CSL33" s="546"/>
      <c r="CSM33" s="546"/>
      <c r="CSN33" s="546"/>
      <c r="CSO33" s="546"/>
      <c r="CSP33" s="546"/>
      <c r="CSQ33" s="546"/>
      <c r="CSR33" s="546"/>
      <c r="CSS33" s="546"/>
      <c r="CST33" s="546"/>
      <c r="CSU33" s="546"/>
      <c r="CSV33" s="546"/>
      <c r="CSW33" s="546"/>
      <c r="CSX33" s="546"/>
      <c r="CSY33" s="546"/>
      <c r="CSZ33" s="546"/>
      <c r="CTA33" s="546"/>
      <c r="CTB33" s="546"/>
      <c r="CTC33" s="546"/>
      <c r="CTD33" s="546"/>
      <c r="CTE33" s="546"/>
      <c r="CTF33" s="546"/>
      <c r="CTG33" s="546"/>
      <c r="CTH33" s="546"/>
      <c r="CTI33" s="546"/>
      <c r="CTJ33" s="546"/>
      <c r="CTK33" s="546"/>
      <c r="CTL33" s="546"/>
      <c r="CTM33" s="546"/>
      <c r="CTN33" s="546"/>
      <c r="CTO33" s="546"/>
      <c r="CTP33" s="546"/>
      <c r="CTQ33" s="546"/>
      <c r="CTR33" s="546"/>
      <c r="CTS33" s="546"/>
      <c r="CTT33" s="546"/>
      <c r="CTU33" s="546"/>
      <c r="CTV33" s="546"/>
      <c r="CTW33" s="546"/>
      <c r="CTX33" s="546"/>
      <c r="CTY33" s="546"/>
      <c r="CTZ33" s="546"/>
      <c r="CUA33" s="546"/>
      <c r="CUB33" s="546"/>
      <c r="CUC33" s="546"/>
      <c r="CUD33" s="546"/>
      <c r="CUE33" s="546"/>
      <c r="CUF33" s="546"/>
      <c r="CUG33" s="546"/>
      <c r="CUH33" s="546"/>
      <c r="CUI33" s="546"/>
      <c r="CUJ33" s="546"/>
      <c r="CUK33" s="546"/>
      <c r="CUL33" s="546"/>
      <c r="CUM33" s="546"/>
      <c r="CUN33" s="546"/>
      <c r="CUO33" s="546"/>
      <c r="CUP33" s="546"/>
      <c r="CUQ33" s="546"/>
      <c r="CUR33" s="546"/>
      <c r="CUS33" s="546"/>
      <c r="CUT33" s="546"/>
      <c r="CUU33" s="546"/>
      <c r="CUV33" s="546"/>
      <c r="CUW33" s="546"/>
      <c r="CUX33" s="546"/>
      <c r="CUY33" s="546"/>
      <c r="CUZ33" s="546"/>
      <c r="CVA33" s="546"/>
      <c r="CVB33" s="546"/>
      <c r="CVC33" s="546"/>
      <c r="CVD33" s="546"/>
      <c r="CVE33" s="546"/>
      <c r="CVF33" s="546"/>
      <c r="CVG33" s="546"/>
      <c r="CVH33" s="546"/>
      <c r="CVI33" s="546"/>
      <c r="CVJ33" s="546"/>
      <c r="CVK33" s="546"/>
      <c r="CVL33" s="546"/>
      <c r="CVM33" s="546"/>
      <c r="CVN33" s="546"/>
      <c r="CVO33" s="546"/>
      <c r="CVP33" s="546"/>
      <c r="CVQ33" s="546"/>
      <c r="CVR33" s="546"/>
      <c r="CVS33" s="546"/>
      <c r="CVT33" s="546"/>
      <c r="CVU33" s="546"/>
      <c r="CVV33" s="546"/>
      <c r="CVW33" s="546"/>
      <c r="CVX33" s="546"/>
      <c r="CVY33" s="546"/>
      <c r="CVZ33" s="546"/>
      <c r="CWA33" s="546"/>
      <c r="CWB33" s="546"/>
      <c r="CWC33" s="546"/>
      <c r="CWD33" s="546"/>
      <c r="CWE33" s="546"/>
      <c r="CWF33" s="546"/>
      <c r="CWG33" s="546"/>
      <c r="CWH33" s="546"/>
      <c r="CWI33" s="546"/>
      <c r="CWJ33" s="546"/>
      <c r="CWK33" s="546"/>
      <c r="CWL33" s="546"/>
      <c r="CWM33" s="546"/>
      <c r="CWN33" s="546"/>
      <c r="CWO33" s="546"/>
      <c r="CWP33" s="546"/>
      <c r="CWQ33" s="546"/>
      <c r="CWR33" s="546"/>
      <c r="CWS33" s="546"/>
      <c r="CWT33" s="546"/>
      <c r="CWU33" s="546"/>
      <c r="CWV33" s="546"/>
      <c r="CWW33" s="546"/>
      <c r="CWX33" s="546"/>
      <c r="CWY33" s="546"/>
      <c r="CWZ33" s="546"/>
      <c r="CXA33" s="546"/>
      <c r="CXB33" s="546"/>
      <c r="CXC33" s="546"/>
      <c r="CXD33" s="546"/>
      <c r="CXE33" s="546"/>
      <c r="CXF33" s="546"/>
      <c r="CXG33" s="546"/>
      <c r="CXH33" s="546"/>
      <c r="CXI33" s="546"/>
      <c r="CXJ33" s="546"/>
      <c r="CXK33" s="546"/>
      <c r="CXL33" s="546"/>
      <c r="CXM33" s="546"/>
      <c r="CXN33" s="546"/>
      <c r="CXO33" s="546"/>
      <c r="CXP33" s="546"/>
      <c r="CXQ33" s="546"/>
      <c r="CXR33" s="546"/>
      <c r="CXS33" s="546"/>
      <c r="CXT33" s="546"/>
      <c r="CXU33" s="546"/>
      <c r="CXV33" s="546"/>
      <c r="CXW33" s="546"/>
      <c r="CXX33" s="546"/>
      <c r="CXY33" s="546"/>
      <c r="CXZ33" s="546"/>
      <c r="CYA33" s="546"/>
      <c r="CYB33" s="546"/>
      <c r="CYC33" s="546"/>
      <c r="CYD33" s="546"/>
      <c r="CYE33" s="546"/>
      <c r="CYF33" s="546"/>
      <c r="CYG33" s="546"/>
      <c r="CYH33" s="546"/>
      <c r="CYI33" s="546"/>
      <c r="CYJ33" s="546"/>
      <c r="CYK33" s="546"/>
      <c r="CYL33" s="546"/>
      <c r="CYM33" s="546"/>
      <c r="CYN33" s="546"/>
      <c r="CYO33" s="546"/>
      <c r="CYP33" s="546"/>
      <c r="CYQ33" s="546"/>
      <c r="CYR33" s="546"/>
      <c r="CYS33" s="546"/>
      <c r="CYT33" s="546"/>
      <c r="CYU33" s="546"/>
      <c r="CYV33" s="546"/>
      <c r="CYW33" s="546"/>
      <c r="CYX33" s="546"/>
      <c r="CYY33" s="546"/>
      <c r="CYZ33" s="546"/>
      <c r="CZA33" s="546"/>
      <c r="CZB33" s="546"/>
      <c r="CZC33" s="546"/>
      <c r="CZD33" s="546"/>
      <c r="CZE33" s="546"/>
      <c r="CZF33" s="546"/>
      <c r="CZG33" s="546"/>
      <c r="CZH33" s="546"/>
      <c r="CZI33" s="546"/>
      <c r="CZJ33" s="546"/>
      <c r="CZK33" s="546"/>
      <c r="CZL33" s="546"/>
      <c r="CZM33" s="546"/>
      <c r="CZN33" s="546"/>
      <c r="CZO33" s="546"/>
      <c r="CZP33" s="546"/>
      <c r="CZQ33" s="546"/>
      <c r="CZR33" s="546"/>
      <c r="CZS33" s="546"/>
      <c r="CZT33" s="546"/>
      <c r="CZU33" s="546"/>
      <c r="CZV33" s="546"/>
      <c r="CZW33" s="546"/>
      <c r="CZX33" s="546"/>
      <c r="CZY33" s="546"/>
      <c r="CZZ33" s="546"/>
      <c r="DAA33" s="546"/>
      <c r="DAB33" s="546"/>
      <c r="DAC33" s="546"/>
      <c r="DAD33" s="546"/>
      <c r="DAE33" s="546"/>
      <c r="DAF33" s="546"/>
      <c r="DAG33" s="546"/>
      <c r="DAH33" s="546"/>
      <c r="DAI33" s="546"/>
      <c r="DAJ33" s="546"/>
      <c r="DAK33" s="546"/>
      <c r="DAL33" s="546"/>
      <c r="DAM33" s="546"/>
      <c r="DAN33" s="546"/>
      <c r="DAO33" s="546"/>
      <c r="DAP33" s="546"/>
      <c r="DAQ33" s="546"/>
      <c r="DAR33" s="546"/>
      <c r="DAS33" s="546"/>
      <c r="DAT33" s="546"/>
      <c r="DAU33" s="546"/>
      <c r="DAV33" s="546"/>
      <c r="DAW33" s="546"/>
      <c r="DAX33" s="546"/>
      <c r="DAY33" s="546"/>
      <c r="DAZ33" s="546"/>
      <c r="DBA33" s="546"/>
      <c r="DBB33" s="546"/>
      <c r="DBC33" s="546"/>
      <c r="DBD33" s="546"/>
      <c r="DBE33" s="546"/>
      <c r="DBF33" s="546"/>
      <c r="DBG33" s="546"/>
      <c r="DBH33" s="546"/>
      <c r="DBI33" s="546"/>
      <c r="DBJ33" s="546"/>
      <c r="DBK33" s="546"/>
      <c r="DBL33" s="546"/>
      <c r="DBM33" s="546"/>
      <c r="DBN33" s="546"/>
      <c r="DBO33" s="546"/>
      <c r="DBP33" s="546"/>
      <c r="DBQ33" s="546"/>
      <c r="DBR33" s="546"/>
      <c r="DBS33" s="546"/>
      <c r="DBT33" s="546"/>
      <c r="DBU33" s="546"/>
      <c r="DBV33" s="546"/>
      <c r="DBW33" s="546"/>
      <c r="DBX33" s="546"/>
      <c r="DBY33" s="546"/>
      <c r="DBZ33" s="546"/>
      <c r="DCA33" s="546"/>
      <c r="DCB33" s="546"/>
      <c r="DCC33" s="546"/>
      <c r="DCD33" s="546"/>
      <c r="DCE33" s="546"/>
      <c r="DCF33" s="546"/>
      <c r="DCG33" s="546"/>
      <c r="DCH33" s="546"/>
      <c r="DCI33" s="546"/>
      <c r="DCJ33" s="546"/>
      <c r="DCK33" s="546"/>
      <c r="DCL33" s="546"/>
      <c r="DCM33" s="546"/>
      <c r="DCN33" s="546"/>
      <c r="DCO33" s="546"/>
      <c r="DCP33" s="546"/>
      <c r="DCQ33" s="546"/>
      <c r="DCR33" s="546"/>
      <c r="DCS33" s="546"/>
      <c r="DCT33" s="546"/>
      <c r="DCU33" s="546"/>
      <c r="DCV33" s="546"/>
      <c r="DCW33" s="546"/>
      <c r="DCX33" s="546"/>
      <c r="DCY33" s="546"/>
      <c r="DCZ33" s="546"/>
      <c r="DDA33" s="546"/>
      <c r="DDB33" s="546"/>
      <c r="DDC33" s="546"/>
      <c r="DDD33" s="546"/>
      <c r="DDE33" s="546"/>
      <c r="DDF33" s="546"/>
      <c r="DDG33" s="546"/>
      <c r="DDH33" s="546"/>
      <c r="DDI33" s="546"/>
      <c r="DDJ33" s="546"/>
      <c r="DDK33" s="546"/>
      <c r="DDL33" s="546"/>
      <c r="DDM33" s="546"/>
      <c r="DDN33" s="546"/>
      <c r="DDO33" s="546"/>
      <c r="DDP33" s="546"/>
      <c r="DDQ33" s="546"/>
      <c r="DDR33" s="546"/>
      <c r="DDS33" s="546"/>
      <c r="DDT33" s="546"/>
      <c r="DDU33" s="546"/>
      <c r="DDV33" s="546"/>
      <c r="DDW33" s="546"/>
      <c r="DDX33" s="546"/>
      <c r="DDY33" s="546"/>
      <c r="DDZ33" s="546"/>
      <c r="DEA33" s="546"/>
      <c r="DEB33" s="546"/>
      <c r="DEC33" s="546"/>
      <c r="DED33" s="546"/>
      <c r="DEE33" s="546"/>
      <c r="DEF33" s="546"/>
      <c r="DEG33" s="546"/>
      <c r="DEH33" s="546"/>
      <c r="DEI33" s="546"/>
      <c r="DEJ33" s="546"/>
      <c r="DEK33" s="546"/>
      <c r="DEL33" s="546"/>
      <c r="DEM33" s="546"/>
      <c r="DEN33" s="546"/>
      <c r="DEO33" s="546"/>
      <c r="DEP33" s="546"/>
      <c r="DEQ33" s="546"/>
      <c r="DER33" s="546"/>
      <c r="DES33" s="546"/>
      <c r="DET33" s="546"/>
      <c r="DEU33" s="546"/>
      <c r="DEV33" s="546"/>
      <c r="DEW33" s="546"/>
      <c r="DEX33" s="546"/>
      <c r="DEY33" s="546"/>
      <c r="DEZ33" s="546"/>
      <c r="DFA33" s="546"/>
      <c r="DFB33" s="546"/>
      <c r="DFC33" s="546"/>
      <c r="DFD33" s="546"/>
      <c r="DFE33" s="546"/>
      <c r="DFF33" s="546"/>
      <c r="DFG33" s="546"/>
      <c r="DFH33" s="546"/>
      <c r="DFI33" s="546"/>
      <c r="DFJ33" s="546"/>
      <c r="DFK33" s="546"/>
      <c r="DFL33" s="546"/>
      <c r="DFM33" s="546"/>
      <c r="DFN33" s="546"/>
      <c r="DFO33" s="546"/>
      <c r="DFP33" s="546"/>
      <c r="DFQ33" s="546"/>
      <c r="DFR33" s="546"/>
      <c r="DFS33" s="546"/>
      <c r="DFT33" s="546"/>
      <c r="DFU33" s="546"/>
      <c r="DFV33" s="546"/>
      <c r="DFW33" s="546"/>
      <c r="DFX33" s="546"/>
      <c r="DFY33" s="546"/>
      <c r="DFZ33" s="546"/>
      <c r="DGA33" s="546"/>
      <c r="DGB33" s="546"/>
      <c r="DGC33" s="546"/>
      <c r="DGD33" s="546"/>
      <c r="DGE33" s="546"/>
      <c r="DGF33" s="546"/>
      <c r="DGG33" s="546"/>
      <c r="DGH33" s="546"/>
      <c r="DGI33" s="546"/>
      <c r="DGJ33" s="546"/>
      <c r="DGK33" s="546"/>
      <c r="DGL33" s="546"/>
      <c r="DGM33" s="546"/>
      <c r="DGN33" s="546"/>
      <c r="DGO33" s="546"/>
      <c r="DGP33" s="546"/>
      <c r="DGQ33" s="546"/>
      <c r="DGR33" s="546"/>
      <c r="DGS33" s="546"/>
      <c r="DGT33" s="546"/>
      <c r="DGU33" s="546"/>
      <c r="DGV33" s="546"/>
      <c r="DGW33" s="546"/>
      <c r="DGX33" s="546"/>
      <c r="DGY33" s="546"/>
      <c r="DGZ33" s="546"/>
      <c r="DHA33" s="546"/>
      <c r="DHB33" s="546"/>
      <c r="DHC33" s="546"/>
      <c r="DHD33" s="546"/>
      <c r="DHE33" s="546"/>
      <c r="DHF33" s="546"/>
      <c r="DHG33" s="546"/>
      <c r="DHH33" s="546"/>
      <c r="DHI33" s="546"/>
      <c r="DHJ33" s="546"/>
      <c r="DHK33" s="546"/>
      <c r="DHL33" s="546"/>
      <c r="DHM33" s="546"/>
      <c r="DHN33" s="546"/>
      <c r="DHO33" s="546"/>
      <c r="DHP33" s="546"/>
      <c r="DHQ33" s="546"/>
      <c r="DHR33" s="546"/>
      <c r="DHS33" s="546"/>
      <c r="DHT33" s="546"/>
      <c r="DHU33" s="546"/>
      <c r="DHV33" s="546"/>
      <c r="DHW33" s="546"/>
      <c r="DHX33" s="546"/>
      <c r="DHY33" s="546"/>
      <c r="DHZ33" s="546"/>
      <c r="DIA33" s="546"/>
      <c r="DIB33" s="546"/>
      <c r="DIC33" s="546"/>
      <c r="DID33" s="546"/>
      <c r="DIE33" s="546"/>
      <c r="DIF33" s="546"/>
      <c r="DIG33" s="546"/>
      <c r="DIH33" s="546"/>
      <c r="DII33" s="546"/>
      <c r="DIJ33" s="546"/>
      <c r="DIK33" s="546"/>
      <c r="DIL33" s="546"/>
      <c r="DIM33" s="546"/>
      <c r="DIN33" s="546"/>
      <c r="DIO33" s="546"/>
      <c r="DIP33" s="546"/>
      <c r="DIQ33" s="546"/>
      <c r="DIR33" s="546"/>
      <c r="DIS33" s="546"/>
      <c r="DIT33" s="546"/>
      <c r="DIU33" s="546"/>
      <c r="DIV33" s="546"/>
      <c r="DIW33" s="546"/>
      <c r="DIX33" s="546"/>
      <c r="DIY33" s="546"/>
      <c r="DIZ33" s="546"/>
      <c r="DJA33" s="546"/>
      <c r="DJB33" s="546"/>
      <c r="DJC33" s="546"/>
      <c r="DJD33" s="546"/>
      <c r="DJE33" s="546"/>
      <c r="DJF33" s="546"/>
      <c r="DJG33" s="546"/>
      <c r="DJH33" s="546"/>
      <c r="DJI33" s="546"/>
      <c r="DJJ33" s="546"/>
      <c r="DJK33" s="546"/>
      <c r="DJL33" s="546"/>
      <c r="DJM33" s="546"/>
      <c r="DJN33" s="546"/>
      <c r="DJO33" s="546"/>
      <c r="DJP33" s="546"/>
      <c r="DJQ33" s="546"/>
      <c r="DJR33" s="546"/>
      <c r="DJS33" s="546"/>
      <c r="DJT33" s="546"/>
      <c r="DJU33" s="546"/>
      <c r="DJV33" s="546"/>
      <c r="DJW33" s="546"/>
      <c r="DJX33" s="546"/>
      <c r="DJY33" s="546"/>
      <c r="DJZ33" s="546"/>
      <c r="DKA33" s="546"/>
      <c r="DKB33" s="546"/>
      <c r="DKC33" s="546"/>
      <c r="DKD33" s="546"/>
      <c r="DKE33" s="546"/>
      <c r="DKF33" s="546"/>
      <c r="DKG33" s="546"/>
      <c r="DKH33" s="546"/>
      <c r="DKI33" s="546"/>
      <c r="DKJ33" s="546"/>
      <c r="DKK33" s="546"/>
      <c r="DKL33" s="546"/>
      <c r="DKM33" s="546"/>
      <c r="DKN33" s="546"/>
      <c r="DKO33" s="546"/>
      <c r="DKP33" s="546"/>
      <c r="DKQ33" s="546"/>
      <c r="DKR33" s="546"/>
      <c r="DKS33" s="546"/>
      <c r="DKT33" s="546"/>
      <c r="DKU33" s="546"/>
      <c r="DKV33" s="546"/>
      <c r="DKW33" s="546"/>
      <c r="DKX33" s="546"/>
      <c r="DKY33" s="546"/>
      <c r="DKZ33" s="546"/>
      <c r="DLA33" s="546"/>
      <c r="DLB33" s="546"/>
      <c r="DLC33" s="546"/>
      <c r="DLD33" s="546"/>
      <c r="DLE33" s="546"/>
      <c r="DLF33" s="546"/>
      <c r="DLG33" s="546"/>
      <c r="DLH33" s="546"/>
      <c r="DLI33" s="546"/>
      <c r="DLJ33" s="546"/>
      <c r="DLK33" s="546"/>
      <c r="DLL33" s="546"/>
      <c r="DLM33" s="546"/>
      <c r="DLN33" s="546"/>
      <c r="DLO33" s="546"/>
      <c r="DLP33" s="546"/>
      <c r="DLQ33" s="546"/>
      <c r="DLR33" s="546"/>
      <c r="DLS33" s="546"/>
      <c r="DLT33" s="546"/>
      <c r="DLU33" s="546"/>
      <c r="DLV33" s="546"/>
      <c r="DLW33" s="546"/>
      <c r="DLX33" s="546"/>
      <c r="DLY33" s="546"/>
      <c r="DLZ33" s="546"/>
      <c r="DMA33" s="546"/>
      <c r="DMB33" s="546"/>
      <c r="DMC33" s="546"/>
      <c r="DMD33" s="546"/>
      <c r="DME33" s="546"/>
      <c r="DMF33" s="546"/>
      <c r="DMG33" s="546"/>
      <c r="DMH33" s="546"/>
      <c r="DMI33" s="546"/>
      <c r="DMJ33" s="546"/>
      <c r="DMK33" s="546"/>
      <c r="DML33" s="546"/>
      <c r="DMM33" s="546"/>
      <c r="DMN33" s="546"/>
      <c r="DMO33" s="546"/>
      <c r="DMP33" s="546"/>
      <c r="DMQ33" s="546"/>
      <c r="DMR33" s="546"/>
      <c r="DMS33" s="546"/>
      <c r="DMT33" s="546"/>
      <c r="DMU33" s="546"/>
      <c r="DMV33" s="546"/>
      <c r="DMW33" s="546"/>
      <c r="DMX33" s="546"/>
      <c r="DMY33" s="546"/>
      <c r="DMZ33" s="546"/>
      <c r="DNA33" s="546"/>
      <c r="DNB33" s="546"/>
      <c r="DNC33" s="546"/>
      <c r="DND33" s="546"/>
      <c r="DNE33" s="546"/>
      <c r="DNF33" s="546"/>
      <c r="DNG33" s="546"/>
      <c r="DNH33" s="546"/>
      <c r="DNI33" s="546"/>
      <c r="DNJ33" s="546"/>
      <c r="DNK33" s="546"/>
      <c r="DNL33" s="546"/>
      <c r="DNM33" s="546"/>
      <c r="DNN33" s="546"/>
      <c r="DNO33" s="546"/>
      <c r="DNP33" s="546"/>
      <c r="DNQ33" s="546"/>
      <c r="DNR33" s="546"/>
      <c r="DNS33" s="546"/>
      <c r="DNT33" s="546"/>
      <c r="DNU33" s="546"/>
      <c r="DNV33" s="546"/>
      <c r="DNW33" s="546"/>
      <c r="DNX33" s="546"/>
      <c r="DNY33" s="546"/>
      <c r="DNZ33" s="546"/>
      <c r="DOA33" s="546"/>
      <c r="DOB33" s="546"/>
      <c r="DOC33" s="546"/>
      <c r="DOD33" s="546"/>
      <c r="DOE33" s="546"/>
      <c r="DOF33" s="546"/>
      <c r="DOG33" s="546"/>
      <c r="DOH33" s="546"/>
      <c r="DOI33" s="546"/>
      <c r="DOJ33" s="546"/>
      <c r="DOK33" s="546"/>
      <c r="DOL33" s="546"/>
      <c r="DOM33" s="546"/>
      <c r="DON33" s="546"/>
      <c r="DOO33" s="546"/>
      <c r="DOP33" s="546"/>
      <c r="DOQ33" s="546"/>
      <c r="DOR33" s="546"/>
      <c r="DOS33" s="546"/>
      <c r="DOT33" s="546"/>
      <c r="DOU33" s="546"/>
      <c r="DOV33" s="546"/>
      <c r="DOW33" s="546"/>
      <c r="DOX33" s="546"/>
      <c r="DOY33" s="546"/>
      <c r="DOZ33" s="546"/>
      <c r="DPA33" s="546"/>
      <c r="DPB33" s="546"/>
      <c r="DPC33" s="546"/>
      <c r="DPD33" s="546"/>
      <c r="DPE33" s="546"/>
      <c r="DPF33" s="546"/>
      <c r="DPG33" s="546"/>
      <c r="DPH33" s="546"/>
      <c r="DPI33" s="546"/>
      <c r="DPJ33" s="546"/>
      <c r="DPK33" s="546"/>
      <c r="DPL33" s="546"/>
      <c r="DPM33" s="546"/>
      <c r="DPN33" s="546"/>
      <c r="DPO33" s="546"/>
      <c r="DPP33" s="546"/>
      <c r="DPQ33" s="546"/>
      <c r="DPR33" s="546"/>
      <c r="DPS33" s="546"/>
      <c r="DPT33" s="546"/>
      <c r="DPU33" s="546"/>
      <c r="DPV33" s="546"/>
      <c r="DPW33" s="546"/>
      <c r="DPX33" s="546"/>
      <c r="DPY33" s="546"/>
      <c r="DPZ33" s="546"/>
      <c r="DQA33" s="546"/>
      <c r="DQB33" s="546"/>
      <c r="DQC33" s="546"/>
      <c r="DQD33" s="546"/>
      <c r="DQE33" s="546"/>
      <c r="DQF33" s="546"/>
      <c r="DQG33" s="546"/>
      <c r="DQH33" s="546"/>
      <c r="DQI33" s="546"/>
      <c r="DQJ33" s="546"/>
      <c r="DQK33" s="546"/>
      <c r="DQL33" s="546"/>
      <c r="DQM33" s="546"/>
      <c r="DQN33" s="546"/>
      <c r="DQO33" s="546"/>
      <c r="DQP33" s="546"/>
      <c r="DQQ33" s="546"/>
      <c r="DQR33" s="546"/>
      <c r="DQS33" s="546"/>
      <c r="DQT33" s="546"/>
      <c r="DQU33" s="546"/>
      <c r="DQV33" s="546"/>
      <c r="DQW33" s="546"/>
      <c r="DQX33" s="546"/>
      <c r="DQY33" s="546"/>
      <c r="DQZ33" s="546"/>
      <c r="DRA33" s="546"/>
      <c r="DRB33" s="546"/>
      <c r="DRC33" s="546"/>
      <c r="DRD33" s="546"/>
      <c r="DRE33" s="546"/>
      <c r="DRF33" s="546"/>
      <c r="DRG33" s="546"/>
      <c r="DRH33" s="546"/>
      <c r="DRI33" s="546"/>
      <c r="DRJ33" s="546"/>
      <c r="DRK33" s="546"/>
      <c r="DRL33" s="546"/>
      <c r="DRM33" s="546"/>
      <c r="DRN33" s="546"/>
      <c r="DRO33" s="546"/>
      <c r="DRP33" s="546"/>
      <c r="DRQ33" s="546"/>
      <c r="DRR33" s="546"/>
      <c r="DRS33" s="546"/>
      <c r="DRT33" s="546"/>
      <c r="DRU33" s="546"/>
      <c r="DRV33" s="546"/>
      <c r="DRW33" s="546"/>
      <c r="DRX33" s="546"/>
      <c r="DRY33" s="546"/>
      <c r="DRZ33" s="546"/>
      <c r="DSA33" s="546"/>
      <c r="DSB33" s="546"/>
      <c r="DSC33" s="546"/>
      <c r="DSD33" s="546"/>
      <c r="DSE33" s="546"/>
      <c r="DSF33" s="546"/>
      <c r="DSG33" s="546"/>
      <c r="DSH33" s="546"/>
      <c r="DSI33" s="546"/>
      <c r="DSJ33" s="546"/>
      <c r="DSK33" s="546"/>
      <c r="DSL33" s="546"/>
      <c r="DSM33" s="546"/>
      <c r="DSN33" s="546"/>
      <c r="DSO33" s="546"/>
      <c r="DSP33" s="546"/>
      <c r="DSQ33" s="546"/>
      <c r="DSR33" s="546"/>
      <c r="DSS33" s="546"/>
      <c r="DST33" s="546"/>
      <c r="DSU33" s="546"/>
      <c r="DSV33" s="546"/>
      <c r="DSW33" s="546"/>
      <c r="DSX33" s="546"/>
      <c r="DSY33" s="546"/>
      <c r="DSZ33" s="546"/>
      <c r="DTA33" s="546"/>
      <c r="DTB33" s="546"/>
      <c r="DTC33" s="546"/>
      <c r="DTD33" s="546"/>
      <c r="DTE33" s="546"/>
      <c r="DTF33" s="546"/>
      <c r="DTG33" s="546"/>
      <c r="DTH33" s="546"/>
      <c r="DTI33" s="546"/>
      <c r="DTJ33" s="546"/>
      <c r="DTK33" s="546"/>
      <c r="DTL33" s="546"/>
      <c r="DTM33" s="546"/>
      <c r="DTN33" s="546"/>
      <c r="DTO33" s="546"/>
      <c r="DTP33" s="546"/>
      <c r="DTQ33" s="546"/>
      <c r="DTR33" s="546"/>
      <c r="DTS33" s="546"/>
      <c r="DTT33" s="546"/>
      <c r="DTU33" s="546"/>
      <c r="DTV33" s="546"/>
      <c r="DTW33" s="546"/>
      <c r="DTX33" s="546"/>
      <c r="DTY33" s="546"/>
      <c r="DTZ33" s="546"/>
      <c r="DUA33" s="546"/>
      <c r="DUB33" s="546"/>
      <c r="DUC33" s="546"/>
      <c r="DUD33" s="546"/>
      <c r="DUE33" s="546"/>
      <c r="DUF33" s="546"/>
      <c r="DUG33" s="546"/>
      <c r="DUH33" s="546"/>
      <c r="DUI33" s="546"/>
      <c r="DUJ33" s="546"/>
      <c r="DUK33" s="546"/>
      <c r="DUL33" s="546"/>
      <c r="DUM33" s="546"/>
      <c r="DUN33" s="546"/>
      <c r="DUO33" s="546"/>
      <c r="DUP33" s="546"/>
      <c r="DUQ33" s="546"/>
      <c r="DUR33" s="546"/>
      <c r="DUS33" s="546"/>
      <c r="DUT33" s="546"/>
      <c r="DUU33" s="546"/>
      <c r="DUV33" s="546"/>
      <c r="DUW33" s="546"/>
      <c r="DUX33" s="546"/>
      <c r="DUY33" s="546"/>
      <c r="DUZ33" s="546"/>
      <c r="DVA33" s="546"/>
      <c r="DVB33" s="546"/>
      <c r="DVC33" s="546"/>
      <c r="DVD33" s="546"/>
      <c r="DVE33" s="546"/>
      <c r="DVF33" s="546"/>
      <c r="DVG33" s="546"/>
      <c r="DVH33" s="546"/>
      <c r="DVI33" s="546"/>
      <c r="DVJ33" s="546"/>
      <c r="DVK33" s="546"/>
      <c r="DVL33" s="546"/>
      <c r="DVM33" s="546"/>
      <c r="DVN33" s="546"/>
      <c r="DVO33" s="546"/>
      <c r="DVP33" s="546"/>
      <c r="DVQ33" s="546"/>
      <c r="DVR33" s="546"/>
      <c r="DVS33" s="546"/>
      <c r="DVT33" s="546"/>
      <c r="DVU33" s="546"/>
      <c r="DVV33" s="546"/>
      <c r="DVW33" s="546"/>
      <c r="DVX33" s="546"/>
      <c r="DVY33" s="546"/>
      <c r="DVZ33" s="546"/>
      <c r="DWA33" s="546"/>
      <c r="DWB33" s="546"/>
      <c r="DWC33" s="546"/>
      <c r="DWD33" s="546"/>
      <c r="DWE33" s="546"/>
      <c r="DWF33" s="546"/>
      <c r="DWG33" s="546"/>
      <c r="DWH33" s="546"/>
      <c r="DWI33" s="546"/>
      <c r="DWJ33" s="546"/>
      <c r="DWK33" s="546"/>
      <c r="DWL33" s="546"/>
      <c r="DWM33" s="546"/>
      <c r="DWN33" s="546"/>
      <c r="DWO33" s="546"/>
      <c r="DWP33" s="546"/>
      <c r="DWQ33" s="546"/>
      <c r="DWR33" s="546"/>
      <c r="DWS33" s="546"/>
      <c r="DWT33" s="546"/>
      <c r="DWU33" s="546"/>
      <c r="DWV33" s="546"/>
      <c r="DWW33" s="546"/>
      <c r="DWX33" s="546"/>
      <c r="DWY33" s="546"/>
      <c r="DWZ33" s="546"/>
      <c r="DXA33" s="546"/>
      <c r="DXB33" s="546"/>
      <c r="DXC33" s="546"/>
      <c r="DXD33" s="546"/>
      <c r="DXE33" s="546"/>
      <c r="DXF33" s="546"/>
      <c r="DXG33" s="546"/>
      <c r="DXH33" s="546"/>
      <c r="DXI33" s="546"/>
      <c r="DXJ33" s="546"/>
      <c r="DXK33" s="546"/>
      <c r="DXL33" s="546"/>
      <c r="DXM33" s="546"/>
      <c r="DXN33" s="546"/>
      <c r="DXO33" s="546"/>
      <c r="DXP33" s="546"/>
      <c r="DXQ33" s="546"/>
      <c r="DXR33" s="546"/>
      <c r="DXS33" s="546"/>
      <c r="DXT33" s="546"/>
      <c r="DXU33" s="546"/>
      <c r="DXV33" s="546"/>
      <c r="DXW33" s="546"/>
      <c r="DXX33" s="546"/>
      <c r="DXY33" s="546"/>
      <c r="DXZ33" s="546"/>
      <c r="DYA33" s="546"/>
      <c r="DYB33" s="546"/>
      <c r="DYC33" s="546"/>
      <c r="DYD33" s="546"/>
      <c r="DYE33" s="546"/>
      <c r="DYF33" s="546"/>
      <c r="DYG33" s="546"/>
      <c r="DYH33" s="546"/>
      <c r="DYI33" s="546"/>
      <c r="DYJ33" s="546"/>
      <c r="DYK33" s="546"/>
      <c r="DYL33" s="546"/>
      <c r="DYM33" s="546"/>
      <c r="DYN33" s="546"/>
      <c r="DYO33" s="546"/>
      <c r="DYP33" s="546"/>
      <c r="DYQ33" s="546"/>
      <c r="DYR33" s="546"/>
      <c r="DYS33" s="546"/>
      <c r="DYT33" s="546"/>
      <c r="DYU33" s="546"/>
      <c r="DYV33" s="546"/>
      <c r="DYW33" s="546"/>
      <c r="DYX33" s="546"/>
      <c r="DYY33" s="546"/>
      <c r="DYZ33" s="546"/>
      <c r="DZA33" s="546"/>
      <c r="DZB33" s="546"/>
      <c r="DZC33" s="546"/>
      <c r="DZD33" s="546"/>
      <c r="DZE33" s="546"/>
      <c r="DZF33" s="546"/>
      <c r="DZG33" s="546"/>
      <c r="DZH33" s="546"/>
      <c r="DZI33" s="546"/>
      <c r="DZJ33" s="546"/>
      <c r="DZK33" s="546"/>
      <c r="DZL33" s="546"/>
      <c r="DZM33" s="546"/>
      <c r="DZN33" s="546"/>
      <c r="DZO33" s="546"/>
      <c r="DZP33" s="546"/>
      <c r="DZQ33" s="546"/>
      <c r="DZR33" s="546"/>
      <c r="DZS33" s="546"/>
      <c r="DZT33" s="546"/>
      <c r="DZU33" s="546"/>
      <c r="DZV33" s="546"/>
      <c r="DZW33" s="546"/>
      <c r="DZX33" s="546"/>
      <c r="DZY33" s="546"/>
      <c r="DZZ33" s="546"/>
      <c r="EAA33" s="546"/>
      <c r="EAB33" s="546"/>
      <c r="EAC33" s="546"/>
      <c r="EAD33" s="546"/>
      <c r="EAE33" s="546"/>
      <c r="EAF33" s="546"/>
      <c r="EAG33" s="546"/>
      <c r="EAH33" s="546"/>
      <c r="EAI33" s="546"/>
      <c r="EAJ33" s="546"/>
      <c r="EAK33" s="546"/>
      <c r="EAL33" s="546"/>
      <c r="EAM33" s="546"/>
      <c r="EAN33" s="546"/>
      <c r="EAO33" s="546"/>
      <c r="EAP33" s="546"/>
      <c r="EAQ33" s="546"/>
      <c r="EAR33" s="546"/>
      <c r="EAS33" s="546"/>
      <c r="EAT33" s="546"/>
      <c r="EAU33" s="546"/>
      <c r="EAV33" s="546"/>
      <c r="EAW33" s="546"/>
      <c r="EAX33" s="546"/>
      <c r="EAY33" s="546"/>
      <c r="EAZ33" s="546"/>
      <c r="EBA33" s="546"/>
      <c r="EBB33" s="546"/>
      <c r="EBC33" s="546"/>
      <c r="EBD33" s="546"/>
      <c r="EBE33" s="546"/>
      <c r="EBF33" s="546"/>
      <c r="EBG33" s="546"/>
      <c r="EBH33" s="546"/>
      <c r="EBI33" s="546"/>
      <c r="EBJ33" s="546"/>
      <c r="EBK33" s="546"/>
      <c r="EBL33" s="546"/>
      <c r="EBM33" s="546"/>
      <c r="EBN33" s="546"/>
      <c r="EBO33" s="546"/>
      <c r="EBP33" s="546"/>
      <c r="EBQ33" s="546"/>
      <c r="EBR33" s="546"/>
      <c r="EBS33" s="546"/>
      <c r="EBT33" s="546"/>
      <c r="EBU33" s="546"/>
      <c r="EBV33" s="546"/>
      <c r="EBW33" s="546"/>
      <c r="EBX33" s="546"/>
      <c r="EBY33" s="546"/>
      <c r="EBZ33" s="546"/>
      <c r="ECA33" s="546"/>
      <c r="ECB33" s="546"/>
      <c r="ECC33" s="546"/>
      <c r="ECD33" s="546"/>
      <c r="ECE33" s="546"/>
      <c r="ECF33" s="546"/>
      <c r="ECG33" s="546"/>
      <c r="ECH33" s="546"/>
      <c r="ECI33" s="546"/>
      <c r="ECJ33" s="546"/>
      <c r="ECK33" s="546"/>
      <c r="ECL33" s="546"/>
      <c r="ECM33" s="546"/>
      <c r="ECN33" s="546"/>
      <c r="ECO33" s="546"/>
      <c r="ECP33" s="546"/>
      <c r="ECQ33" s="546"/>
      <c r="ECR33" s="546"/>
      <c r="ECS33" s="546"/>
      <c r="ECT33" s="546"/>
      <c r="ECU33" s="546"/>
      <c r="ECV33" s="546"/>
      <c r="ECW33" s="546"/>
      <c r="ECX33" s="546"/>
      <c r="ECY33" s="546"/>
      <c r="ECZ33" s="546"/>
      <c r="EDA33" s="546"/>
      <c r="EDB33" s="546"/>
      <c r="EDC33" s="546"/>
      <c r="EDD33" s="546"/>
      <c r="EDE33" s="546"/>
      <c r="EDF33" s="546"/>
      <c r="EDG33" s="546"/>
      <c r="EDH33" s="546"/>
      <c r="EDI33" s="546"/>
      <c r="EDJ33" s="546"/>
      <c r="EDK33" s="546"/>
      <c r="EDL33" s="546"/>
      <c r="EDM33" s="546"/>
      <c r="EDN33" s="546"/>
      <c r="EDO33" s="546"/>
      <c r="EDP33" s="546"/>
      <c r="EDQ33" s="546"/>
      <c r="EDR33" s="546"/>
      <c r="EDS33" s="546"/>
      <c r="EDT33" s="546"/>
      <c r="EDU33" s="546"/>
      <c r="EDV33" s="546"/>
      <c r="EDW33" s="546"/>
      <c r="EDX33" s="546"/>
      <c r="EDY33" s="546"/>
      <c r="EDZ33" s="546"/>
      <c r="EEA33" s="546"/>
      <c r="EEB33" s="546"/>
      <c r="EEC33" s="546"/>
      <c r="EED33" s="546"/>
      <c r="EEE33" s="546"/>
      <c r="EEF33" s="546"/>
      <c r="EEG33" s="546"/>
      <c r="EEH33" s="546"/>
      <c r="EEI33" s="546"/>
      <c r="EEJ33" s="546"/>
      <c r="EEK33" s="546"/>
      <c r="EEL33" s="546"/>
      <c r="EEM33" s="546"/>
      <c r="EEN33" s="546"/>
      <c r="EEO33" s="546"/>
      <c r="EEP33" s="546"/>
      <c r="EEQ33" s="546"/>
      <c r="EER33" s="546"/>
      <c r="EES33" s="546"/>
      <c r="EET33" s="546"/>
      <c r="EEU33" s="546"/>
      <c r="EEV33" s="546"/>
      <c r="EEW33" s="546"/>
      <c r="EEX33" s="546"/>
      <c r="EEY33" s="546"/>
      <c r="EEZ33" s="546"/>
      <c r="EFA33" s="546"/>
      <c r="EFB33" s="546"/>
      <c r="EFC33" s="546"/>
      <c r="EFD33" s="546"/>
      <c r="EFE33" s="546"/>
      <c r="EFF33" s="546"/>
      <c r="EFG33" s="546"/>
      <c r="EFH33" s="546"/>
      <c r="EFI33" s="546"/>
      <c r="EFJ33" s="546"/>
      <c r="EFK33" s="546"/>
      <c r="EFL33" s="546"/>
      <c r="EFM33" s="546"/>
      <c r="EFN33" s="546"/>
      <c r="EFO33" s="546"/>
      <c r="EFP33" s="546"/>
      <c r="EFQ33" s="546"/>
      <c r="EFR33" s="546"/>
      <c r="EFS33" s="546"/>
      <c r="EFT33" s="546"/>
      <c r="EFU33" s="546"/>
      <c r="EFV33" s="546"/>
      <c r="EFW33" s="546"/>
      <c r="EFX33" s="546"/>
      <c r="EFY33" s="546"/>
      <c r="EFZ33" s="546"/>
      <c r="EGA33" s="546"/>
      <c r="EGB33" s="546"/>
      <c r="EGC33" s="546"/>
      <c r="EGD33" s="546"/>
      <c r="EGE33" s="546"/>
      <c r="EGF33" s="546"/>
      <c r="EGG33" s="546"/>
      <c r="EGH33" s="546"/>
      <c r="EGI33" s="546"/>
      <c r="EGJ33" s="546"/>
      <c r="EGK33" s="546"/>
      <c r="EGL33" s="546"/>
      <c r="EGM33" s="546"/>
      <c r="EGN33" s="546"/>
      <c r="EGO33" s="546"/>
      <c r="EGP33" s="546"/>
      <c r="EGQ33" s="546"/>
      <c r="EGR33" s="546"/>
      <c r="EGS33" s="546"/>
      <c r="EGT33" s="546"/>
      <c r="EGU33" s="546"/>
      <c r="EGV33" s="546"/>
      <c r="EGW33" s="546"/>
      <c r="EGX33" s="546"/>
      <c r="EGY33" s="546"/>
      <c r="EGZ33" s="546"/>
      <c r="EHA33" s="546"/>
      <c r="EHB33" s="546"/>
      <c r="EHC33" s="546"/>
      <c r="EHD33" s="546"/>
      <c r="EHE33" s="546"/>
      <c r="EHF33" s="546"/>
      <c r="EHG33" s="546"/>
      <c r="EHH33" s="546"/>
      <c r="EHI33" s="546"/>
      <c r="EHJ33" s="546"/>
      <c r="EHK33" s="546"/>
      <c r="EHL33" s="546"/>
      <c r="EHM33" s="546"/>
      <c r="EHN33" s="546"/>
      <c r="EHO33" s="546"/>
      <c r="EHP33" s="546"/>
      <c r="EHQ33" s="546"/>
      <c r="EHR33" s="546"/>
      <c r="EHS33" s="546"/>
      <c r="EHT33" s="546"/>
      <c r="EHU33" s="546"/>
      <c r="EHV33" s="546"/>
      <c r="EHW33" s="546"/>
      <c r="EHX33" s="546"/>
      <c r="EHY33" s="546"/>
      <c r="EHZ33" s="546"/>
      <c r="EIA33" s="546"/>
      <c r="EIB33" s="546"/>
      <c r="EIC33" s="546"/>
      <c r="EID33" s="546"/>
      <c r="EIE33" s="546"/>
      <c r="EIF33" s="546"/>
      <c r="EIG33" s="546"/>
      <c r="EIH33" s="546"/>
      <c r="EII33" s="546"/>
      <c r="EIJ33" s="546"/>
      <c r="EIK33" s="546"/>
      <c r="EIL33" s="546"/>
      <c r="EIM33" s="546"/>
      <c r="EIN33" s="546"/>
      <c r="EIO33" s="546"/>
      <c r="EIP33" s="546"/>
      <c r="EIQ33" s="546"/>
      <c r="EIR33" s="546"/>
      <c r="EIS33" s="546"/>
      <c r="EIT33" s="546"/>
      <c r="EIU33" s="546"/>
      <c r="EIV33" s="546"/>
      <c r="EIW33" s="546"/>
      <c r="EIX33" s="546"/>
      <c r="EIY33" s="546"/>
      <c r="EIZ33" s="546"/>
      <c r="EJA33" s="546"/>
      <c r="EJB33" s="546"/>
      <c r="EJC33" s="546"/>
      <c r="EJD33" s="546"/>
      <c r="EJE33" s="546"/>
      <c r="EJF33" s="546"/>
      <c r="EJG33" s="546"/>
      <c r="EJH33" s="546"/>
      <c r="EJI33" s="546"/>
      <c r="EJJ33" s="546"/>
      <c r="EJK33" s="546"/>
      <c r="EJL33" s="546"/>
      <c r="EJM33" s="546"/>
      <c r="EJN33" s="546"/>
      <c r="EJO33" s="546"/>
      <c r="EJP33" s="546"/>
      <c r="EJQ33" s="546"/>
      <c r="EJR33" s="546"/>
      <c r="EJS33" s="546"/>
      <c r="EJT33" s="546"/>
      <c r="EJU33" s="546"/>
      <c r="EJV33" s="546"/>
      <c r="EJW33" s="546"/>
      <c r="EJX33" s="546"/>
      <c r="EJY33" s="546"/>
      <c r="EJZ33" s="546"/>
      <c r="EKA33" s="546"/>
      <c r="EKB33" s="546"/>
      <c r="EKC33" s="546"/>
      <c r="EKD33" s="546"/>
      <c r="EKE33" s="546"/>
      <c r="EKF33" s="546"/>
      <c r="EKG33" s="546"/>
      <c r="EKH33" s="546"/>
      <c r="EKI33" s="546"/>
      <c r="EKJ33" s="546"/>
      <c r="EKK33" s="546"/>
      <c r="EKL33" s="546"/>
      <c r="EKM33" s="546"/>
      <c r="EKN33" s="546"/>
      <c r="EKO33" s="546"/>
      <c r="EKP33" s="546"/>
      <c r="EKQ33" s="546"/>
      <c r="EKR33" s="546"/>
      <c r="EKS33" s="546"/>
      <c r="EKT33" s="546"/>
      <c r="EKU33" s="546"/>
      <c r="EKV33" s="546"/>
      <c r="EKW33" s="546"/>
      <c r="EKX33" s="546"/>
      <c r="EKY33" s="546"/>
      <c r="EKZ33" s="546"/>
      <c r="ELA33" s="546"/>
      <c r="ELB33" s="546"/>
      <c r="ELC33" s="546"/>
      <c r="ELD33" s="546"/>
      <c r="ELE33" s="546"/>
      <c r="ELF33" s="546"/>
      <c r="ELG33" s="546"/>
      <c r="ELH33" s="546"/>
      <c r="ELI33" s="546"/>
      <c r="ELJ33" s="546"/>
      <c r="ELK33" s="546"/>
      <c r="ELL33" s="546"/>
      <c r="ELM33" s="546"/>
      <c r="ELN33" s="546"/>
      <c r="ELO33" s="546"/>
      <c r="ELP33" s="546"/>
      <c r="ELQ33" s="546"/>
      <c r="ELR33" s="546"/>
      <c r="ELS33" s="546"/>
      <c r="ELT33" s="546"/>
      <c r="ELU33" s="546"/>
      <c r="ELV33" s="546"/>
      <c r="ELW33" s="546"/>
      <c r="ELX33" s="546"/>
      <c r="ELY33" s="546"/>
      <c r="ELZ33" s="546"/>
      <c r="EMA33" s="546"/>
      <c r="EMB33" s="546"/>
      <c r="EMC33" s="546"/>
      <c r="EMD33" s="546"/>
      <c r="EME33" s="546"/>
      <c r="EMF33" s="546"/>
      <c r="EMG33" s="546"/>
      <c r="EMH33" s="546"/>
      <c r="EMI33" s="546"/>
      <c r="EMJ33" s="546"/>
      <c r="EMK33" s="546"/>
      <c r="EML33" s="546"/>
      <c r="EMM33" s="546"/>
      <c r="EMN33" s="546"/>
      <c r="EMO33" s="546"/>
      <c r="EMP33" s="546"/>
      <c r="EMQ33" s="546"/>
      <c r="EMR33" s="546"/>
      <c r="EMS33" s="546"/>
      <c r="EMT33" s="546"/>
      <c r="EMU33" s="546"/>
      <c r="EMV33" s="546"/>
      <c r="EMW33" s="546"/>
      <c r="EMX33" s="546"/>
      <c r="EMY33" s="546"/>
      <c r="EMZ33" s="546"/>
      <c r="ENA33" s="546"/>
      <c r="ENB33" s="546"/>
      <c r="ENC33" s="546"/>
      <c r="END33" s="546"/>
      <c r="ENE33" s="546"/>
      <c r="ENF33" s="546"/>
      <c r="ENG33" s="546"/>
      <c r="ENH33" s="546"/>
      <c r="ENI33" s="546"/>
      <c r="ENJ33" s="546"/>
      <c r="ENK33" s="546"/>
      <c r="ENL33" s="546"/>
      <c r="ENM33" s="546"/>
      <c r="ENN33" s="546"/>
      <c r="ENO33" s="546"/>
      <c r="ENP33" s="546"/>
      <c r="ENQ33" s="546"/>
      <c r="ENR33" s="546"/>
      <c r="ENS33" s="546"/>
      <c r="ENT33" s="546"/>
      <c r="ENU33" s="546"/>
      <c r="ENV33" s="546"/>
      <c r="ENW33" s="546"/>
      <c r="ENX33" s="546"/>
      <c r="ENY33" s="546"/>
      <c r="ENZ33" s="546"/>
      <c r="EOA33" s="546"/>
      <c r="EOB33" s="546"/>
      <c r="EOC33" s="546"/>
      <c r="EOD33" s="546"/>
      <c r="EOE33" s="546"/>
      <c r="EOF33" s="546"/>
      <c r="EOG33" s="546"/>
      <c r="EOH33" s="546"/>
      <c r="EOI33" s="546"/>
      <c r="EOJ33" s="546"/>
      <c r="EOK33" s="546"/>
      <c r="EOL33" s="546"/>
      <c r="EOM33" s="546"/>
      <c r="EON33" s="546"/>
      <c r="EOO33" s="546"/>
      <c r="EOP33" s="546"/>
      <c r="EOQ33" s="546"/>
      <c r="EOR33" s="546"/>
      <c r="EOS33" s="546"/>
      <c r="EOT33" s="546"/>
      <c r="EOU33" s="546"/>
      <c r="EOV33" s="546"/>
      <c r="EOW33" s="546"/>
      <c r="EOX33" s="546"/>
      <c r="EOY33" s="546"/>
      <c r="EOZ33" s="546"/>
      <c r="EPA33" s="546"/>
      <c r="EPB33" s="546"/>
      <c r="EPC33" s="546"/>
      <c r="EPD33" s="546"/>
      <c r="EPE33" s="546"/>
      <c r="EPF33" s="546"/>
      <c r="EPG33" s="546"/>
      <c r="EPH33" s="546"/>
      <c r="EPI33" s="546"/>
      <c r="EPJ33" s="546"/>
      <c r="EPK33" s="546"/>
      <c r="EPL33" s="546"/>
      <c r="EPM33" s="546"/>
      <c r="EPN33" s="546"/>
      <c r="EPO33" s="546"/>
      <c r="EPP33" s="546"/>
      <c r="EPQ33" s="546"/>
      <c r="EPR33" s="546"/>
      <c r="EPS33" s="546"/>
      <c r="EPT33" s="546"/>
      <c r="EPU33" s="546"/>
      <c r="EPV33" s="546"/>
      <c r="EPW33" s="546"/>
      <c r="EPX33" s="546"/>
      <c r="EPY33" s="546"/>
      <c r="EPZ33" s="546"/>
      <c r="EQA33" s="546"/>
      <c r="EQB33" s="546"/>
      <c r="EQC33" s="546"/>
      <c r="EQD33" s="546"/>
      <c r="EQE33" s="546"/>
      <c r="EQF33" s="546"/>
      <c r="EQG33" s="546"/>
      <c r="EQH33" s="546"/>
      <c r="EQI33" s="546"/>
      <c r="EQJ33" s="546"/>
      <c r="EQK33" s="546"/>
      <c r="EQL33" s="546"/>
      <c r="EQM33" s="546"/>
      <c r="EQN33" s="546"/>
      <c r="EQO33" s="546"/>
      <c r="EQP33" s="546"/>
      <c r="EQQ33" s="546"/>
      <c r="EQR33" s="546"/>
      <c r="EQS33" s="546"/>
      <c r="EQT33" s="546"/>
      <c r="EQU33" s="546"/>
      <c r="EQV33" s="546"/>
      <c r="EQW33" s="546"/>
      <c r="EQX33" s="546"/>
      <c r="EQY33" s="546"/>
      <c r="EQZ33" s="546"/>
      <c r="ERA33" s="546"/>
      <c r="ERB33" s="546"/>
      <c r="ERC33" s="546"/>
      <c r="ERD33" s="546"/>
      <c r="ERE33" s="546"/>
      <c r="ERF33" s="546"/>
      <c r="ERG33" s="546"/>
      <c r="ERH33" s="546"/>
      <c r="ERI33" s="546"/>
      <c r="ERJ33" s="546"/>
      <c r="ERK33" s="546"/>
      <c r="ERL33" s="546"/>
      <c r="ERM33" s="546"/>
      <c r="ERN33" s="546"/>
      <c r="ERO33" s="546"/>
      <c r="ERP33" s="546"/>
      <c r="ERQ33" s="546"/>
      <c r="ERR33" s="546"/>
      <c r="ERS33" s="546"/>
      <c r="ERT33" s="546"/>
      <c r="ERU33" s="546"/>
      <c r="ERV33" s="546"/>
      <c r="ERW33" s="546"/>
      <c r="ERX33" s="546"/>
      <c r="ERY33" s="546"/>
      <c r="ERZ33" s="546"/>
      <c r="ESA33" s="546"/>
      <c r="ESB33" s="546"/>
      <c r="ESC33" s="546"/>
      <c r="ESD33" s="546"/>
      <c r="ESE33" s="546"/>
      <c r="ESF33" s="546"/>
      <c r="ESG33" s="546"/>
      <c r="ESH33" s="546"/>
      <c r="ESI33" s="546"/>
      <c r="ESJ33" s="546"/>
      <c r="ESK33" s="546"/>
      <c r="ESL33" s="546"/>
      <c r="ESM33" s="546"/>
      <c r="ESN33" s="546"/>
      <c r="ESO33" s="546"/>
      <c r="ESP33" s="546"/>
      <c r="ESQ33" s="546"/>
      <c r="ESR33" s="546"/>
      <c r="ESS33" s="546"/>
      <c r="EST33" s="546"/>
      <c r="ESU33" s="546"/>
      <c r="ESV33" s="546"/>
      <c r="ESW33" s="546"/>
      <c r="ESX33" s="546"/>
      <c r="ESY33" s="546"/>
      <c r="ESZ33" s="546"/>
      <c r="ETA33" s="546"/>
      <c r="ETB33" s="546"/>
      <c r="ETC33" s="546"/>
      <c r="ETD33" s="546"/>
      <c r="ETE33" s="546"/>
      <c r="ETF33" s="546"/>
      <c r="ETG33" s="546"/>
      <c r="ETH33" s="546"/>
      <c r="ETI33" s="546"/>
      <c r="ETJ33" s="546"/>
      <c r="ETK33" s="546"/>
      <c r="ETL33" s="546"/>
      <c r="ETM33" s="546"/>
      <c r="ETN33" s="546"/>
      <c r="ETO33" s="546"/>
      <c r="ETP33" s="546"/>
      <c r="ETQ33" s="546"/>
      <c r="ETR33" s="546"/>
      <c r="ETS33" s="546"/>
      <c r="ETT33" s="546"/>
      <c r="ETU33" s="546"/>
      <c r="ETV33" s="546"/>
      <c r="ETW33" s="546"/>
      <c r="ETX33" s="546"/>
      <c r="ETY33" s="546"/>
      <c r="ETZ33" s="546"/>
      <c r="EUA33" s="546"/>
      <c r="EUB33" s="546"/>
      <c r="EUC33" s="546"/>
      <c r="EUD33" s="546"/>
      <c r="EUE33" s="546"/>
      <c r="EUF33" s="546"/>
      <c r="EUG33" s="546"/>
      <c r="EUH33" s="546"/>
      <c r="EUI33" s="546"/>
      <c r="EUJ33" s="546"/>
      <c r="EUK33" s="546"/>
      <c r="EUL33" s="546"/>
      <c r="EUM33" s="546"/>
      <c r="EUN33" s="546"/>
      <c r="EUO33" s="546"/>
      <c r="EUP33" s="546"/>
      <c r="EUQ33" s="546"/>
      <c r="EUR33" s="546"/>
      <c r="EUS33" s="546"/>
      <c r="EUT33" s="546"/>
      <c r="EUU33" s="546"/>
      <c r="EUV33" s="546"/>
      <c r="EUW33" s="546"/>
      <c r="EUX33" s="546"/>
      <c r="EUY33" s="546"/>
      <c r="EUZ33" s="546"/>
      <c r="EVA33" s="546"/>
      <c r="EVB33" s="546"/>
      <c r="EVC33" s="546"/>
      <c r="EVD33" s="546"/>
      <c r="EVE33" s="546"/>
      <c r="EVF33" s="546"/>
      <c r="EVG33" s="546"/>
      <c r="EVH33" s="546"/>
      <c r="EVI33" s="546"/>
      <c r="EVJ33" s="546"/>
      <c r="EVK33" s="546"/>
      <c r="EVL33" s="546"/>
      <c r="EVM33" s="546"/>
      <c r="EVN33" s="546"/>
      <c r="EVO33" s="546"/>
      <c r="EVP33" s="546"/>
      <c r="EVQ33" s="546"/>
      <c r="EVR33" s="546"/>
      <c r="EVS33" s="546"/>
      <c r="EVT33" s="546"/>
      <c r="EVU33" s="546"/>
      <c r="EVV33" s="546"/>
      <c r="EVW33" s="546"/>
      <c r="EVX33" s="546"/>
      <c r="EVY33" s="546"/>
      <c r="EVZ33" s="546"/>
      <c r="EWA33" s="546"/>
      <c r="EWB33" s="546"/>
      <c r="EWC33" s="546"/>
      <c r="EWD33" s="546"/>
      <c r="EWE33" s="546"/>
      <c r="EWF33" s="546"/>
      <c r="EWG33" s="546"/>
      <c r="EWH33" s="546"/>
      <c r="EWI33" s="546"/>
      <c r="EWJ33" s="546"/>
      <c r="EWK33" s="546"/>
      <c r="EWL33" s="546"/>
      <c r="EWM33" s="546"/>
      <c r="EWN33" s="546"/>
      <c r="EWO33" s="546"/>
      <c r="EWP33" s="546"/>
      <c r="EWQ33" s="546"/>
      <c r="EWR33" s="546"/>
      <c r="EWS33" s="546"/>
      <c r="EWT33" s="546"/>
      <c r="EWU33" s="546"/>
      <c r="EWV33" s="546"/>
      <c r="EWW33" s="546"/>
      <c r="EWX33" s="546"/>
      <c r="EWY33" s="546"/>
      <c r="EWZ33" s="546"/>
      <c r="EXA33" s="546"/>
      <c r="EXB33" s="546"/>
      <c r="EXC33" s="546"/>
      <c r="EXD33" s="546"/>
      <c r="EXE33" s="546"/>
      <c r="EXF33" s="546"/>
      <c r="EXG33" s="546"/>
      <c r="EXH33" s="546"/>
      <c r="EXI33" s="546"/>
      <c r="EXJ33" s="546"/>
      <c r="EXK33" s="546"/>
      <c r="EXL33" s="546"/>
      <c r="EXM33" s="546"/>
      <c r="EXN33" s="546"/>
      <c r="EXO33" s="546"/>
      <c r="EXP33" s="546"/>
      <c r="EXQ33" s="546"/>
      <c r="EXR33" s="546"/>
      <c r="EXS33" s="546"/>
      <c r="EXT33" s="546"/>
      <c r="EXU33" s="546"/>
      <c r="EXV33" s="546"/>
      <c r="EXW33" s="546"/>
      <c r="EXX33" s="546"/>
      <c r="EXY33" s="546"/>
      <c r="EXZ33" s="546"/>
      <c r="EYA33" s="546"/>
      <c r="EYB33" s="546"/>
      <c r="EYC33" s="546"/>
      <c r="EYD33" s="546"/>
      <c r="EYE33" s="546"/>
      <c r="EYF33" s="546"/>
      <c r="EYG33" s="546"/>
      <c r="EYH33" s="546"/>
      <c r="EYI33" s="546"/>
      <c r="EYJ33" s="546"/>
      <c r="EYK33" s="546"/>
      <c r="EYL33" s="546"/>
      <c r="EYM33" s="546"/>
      <c r="EYN33" s="546"/>
      <c r="EYO33" s="546"/>
      <c r="EYP33" s="546"/>
      <c r="EYQ33" s="546"/>
      <c r="EYR33" s="546"/>
      <c r="EYS33" s="546"/>
      <c r="EYT33" s="546"/>
      <c r="EYU33" s="546"/>
      <c r="EYV33" s="546"/>
      <c r="EYW33" s="546"/>
      <c r="EYX33" s="546"/>
      <c r="EYY33" s="546"/>
      <c r="EYZ33" s="546"/>
      <c r="EZA33" s="546"/>
      <c r="EZB33" s="546"/>
      <c r="EZC33" s="546"/>
      <c r="EZD33" s="546"/>
      <c r="EZE33" s="546"/>
      <c r="EZF33" s="546"/>
      <c r="EZG33" s="546"/>
      <c r="EZH33" s="546"/>
      <c r="EZI33" s="546"/>
      <c r="EZJ33" s="546"/>
      <c r="EZK33" s="546"/>
      <c r="EZL33" s="546"/>
      <c r="EZM33" s="546"/>
      <c r="EZN33" s="546"/>
      <c r="EZO33" s="546"/>
      <c r="EZP33" s="546"/>
      <c r="EZQ33" s="546"/>
      <c r="EZR33" s="546"/>
      <c r="EZS33" s="546"/>
      <c r="EZT33" s="546"/>
      <c r="EZU33" s="546"/>
      <c r="EZV33" s="546"/>
      <c r="EZW33" s="546"/>
      <c r="EZX33" s="546"/>
      <c r="EZY33" s="546"/>
      <c r="EZZ33" s="546"/>
      <c r="FAA33" s="546"/>
      <c r="FAB33" s="546"/>
      <c r="FAC33" s="546"/>
      <c r="FAD33" s="546"/>
      <c r="FAE33" s="546"/>
      <c r="FAF33" s="546"/>
      <c r="FAG33" s="546"/>
      <c r="FAH33" s="546"/>
      <c r="FAI33" s="546"/>
      <c r="FAJ33" s="546"/>
      <c r="FAK33" s="546"/>
      <c r="FAL33" s="546"/>
      <c r="FAM33" s="546"/>
      <c r="FAN33" s="546"/>
      <c r="FAO33" s="546"/>
      <c r="FAP33" s="546"/>
      <c r="FAQ33" s="546"/>
      <c r="FAR33" s="546"/>
      <c r="FAS33" s="546"/>
      <c r="FAT33" s="546"/>
      <c r="FAU33" s="546"/>
      <c r="FAV33" s="546"/>
      <c r="FAW33" s="546"/>
      <c r="FAX33" s="546"/>
      <c r="FAY33" s="546"/>
      <c r="FAZ33" s="546"/>
      <c r="FBA33" s="546"/>
      <c r="FBB33" s="546"/>
      <c r="FBC33" s="546"/>
      <c r="FBD33" s="546"/>
      <c r="FBE33" s="546"/>
      <c r="FBF33" s="546"/>
      <c r="FBG33" s="546"/>
      <c r="FBH33" s="546"/>
      <c r="FBI33" s="546"/>
      <c r="FBJ33" s="546"/>
      <c r="FBK33" s="546"/>
      <c r="FBL33" s="546"/>
      <c r="FBM33" s="546"/>
      <c r="FBN33" s="546"/>
      <c r="FBO33" s="546"/>
      <c r="FBP33" s="546"/>
      <c r="FBQ33" s="546"/>
      <c r="FBR33" s="546"/>
      <c r="FBS33" s="546"/>
      <c r="FBT33" s="546"/>
      <c r="FBU33" s="546"/>
      <c r="FBV33" s="546"/>
      <c r="FBW33" s="546"/>
      <c r="FBX33" s="546"/>
      <c r="FBY33" s="546"/>
      <c r="FBZ33" s="546"/>
      <c r="FCA33" s="546"/>
      <c r="FCB33" s="546"/>
      <c r="FCC33" s="546"/>
      <c r="FCD33" s="546"/>
      <c r="FCE33" s="546"/>
      <c r="FCF33" s="546"/>
      <c r="FCG33" s="546"/>
      <c r="FCH33" s="546"/>
      <c r="FCI33" s="546"/>
      <c r="FCJ33" s="546"/>
      <c r="FCK33" s="546"/>
      <c r="FCL33" s="546"/>
      <c r="FCM33" s="546"/>
      <c r="FCN33" s="546"/>
      <c r="FCO33" s="546"/>
      <c r="FCP33" s="546"/>
      <c r="FCQ33" s="546"/>
      <c r="FCR33" s="546"/>
      <c r="FCS33" s="546"/>
      <c r="FCT33" s="546"/>
      <c r="FCU33" s="546"/>
      <c r="FCV33" s="546"/>
      <c r="FCW33" s="546"/>
      <c r="FCX33" s="546"/>
      <c r="FCY33" s="546"/>
      <c r="FCZ33" s="546"/>
      <c r="FDA33" s="546"/>
      <c r="FDB33" s="546"/>
      <c r="FDC33" s="546"/>
      <c r="FDD33" s="546"/>
      <c r="FDE33" s="546"/>
      <c r="FDF33" s="546"/>
      <c r="FDG33" s="546"/>
      <c r="FDH33" s="546"/>
      <c r="FDI33" s="546"/>
      <c r="FDJ33" s="546"/>
      <c r="FDK33" s="546"/>
      <c r="FDL33" s="546"/>
      <c r="FDM33" s="546"/>
      <c r="FDN33" s="546"/>
      <c r="FDO33" s="546"/>
      <c r="FDP33" s="546"/>
      <c r="FDQ33" s="546"/>
      <c r="FDR33" s="546"/>
      <c r="FDS33" s="546"/>
      <c r="FDT33" s="546"/>
      <c r="FDU33" s="546"/>
      <c r="FDV33" s="546"/>
      <c r="FDW33" s="546"/>
      <c r="FDX33" s="546"/>
      <c r="FDY33" s="546"/>
      <c r="FDZ33" s="546"/>
      <c r="FEA33" s="546"/>
      <c r="FEB33" s="546"/>
      <c r="FEC33" s="546"/>
      <c r="FED33" s="546"/>
      <c r="FEE33" s="546"/>
      <c r="FEF33" s="546"/>
      <c r="FEG33" s="546"/>
      <c r="FEH33" s="546"/>
      <c r="FEI33" s="546"/>
      <c r="FEJ33" s="546"/>
      <c r="FEK33" s="546"/>
      <c r="FEL33" s="546"/>
      <c r="FEM33" s="546"/>
      <c r="FEN33" s="546"/>
      <c r="FEO33" s="546"/>
      <c r="FEP33" s="546"/>
      <c r="FEQ33" s="546"/>
      <c r="FER33" s="546"/>
      <c r="FES33" s="546"/>
      <c r="FET33" s="546"/>
      <c r="FEU33" s="546"/>
      <c r="FEV33" s="546"/>
      <c r="FEW33" s="546"/>
      <c r="FEX33" s="546"/>
      <c r="FEY33" s="546"/>
      <c r="FEZ33" s="546"/>
      <c r="FFA33" s="546"/>
      <c r="FFB33" s="546"/>
      <c r="FFC33" s="546"/>
      <c r="FFD33" s="546"/>
      <c r="FFE33" s="546"/>
      <c r="FFF33" s="546"/>
      <c r="FFG33" s="546"/>
      <c r="FFH33" s="546"/>
      <c r="FFI33" s="546"/>
      <c r="FFJ33" s="546"/>
      <c r="FFK33" s="546"/>
      <c r="FFL33" s="546"/>
      <c r="FFM33" s="546"/>
      <c r="FFN33" s="546"/>
      <c r="FFO33" s="546"/>
      <c r="FFP33" s="546"/>
      <c r="FFQ33" s="546"/>
      <c r="FFR33" s="546"/>
      <c r="FFS33" s="546"/>
      <c r="FFT33" s="546"/>
      <c r="FFU33" s="546"/>
      <c r="FFV33" s="546"/>
      <c r="FFW33" s="546"/>
      <c r="FFX33" s="546"/>
      <c r="FFY33" s="546"/>
      <c r="FFZ33" s="546"/>
      <c r="FGA33" s="546"/>
      <c r="FGB33" s="546"/>
      <c r="FGC33" s="546"/>
      <c r="FGD33" s="546"/>
      <c r="FGE33" s="546"/>
      <c r="FGF33" s="546"/>
      <c r="FGG33" s="546"/>
      <c r="FGH33" s="546"/>
      <c r="FGI33" s="546"/>
      <c r="FGJ33" s="546"/>
      <c r="FGK33" s="546"/>
      <c r="FGL33" s="546"/>
      <c r="FGM33" s="546"/>
      <c r="FGN33" s="546"/>
      <c r="FGO33" s="546"/>
      <c r="FGP33" s="546"/>
      <c r="FGQ33" s="546"/>
      <c r="FGR33" s="546"/>
      <c r="FGS33" s="546"/>
      <c r="FGT33" s="546"/>
      <c r="FGU33" s="546"/>
      <c r="FGV33" s="546"/>
      <c r="FGW33" s="546"/>
      <c r="FGX33" s="546"/>
      <c r="FGY33" s="546"/>
      <c r="FGZ33" s="546"/>
      <c r="FHA33" s="546"/>
      <c r="FHB33" s="546"/>
      <c r="FHC33" s="546"/>
      <c r="FHD33" s="546"/>
      <c r="FHE33" s="546"/>
      <c r="FHF33" s="546"/>
      <c r="FHG33" s="546"/>
      <c r="FHH33" s="546"/>
      <c r="FHI33" s="546"/>
      <c r="FHJ33" s="546"/>
      <c r="FHK33" s="546"/>
      <c r="FHL33" s="546"/>
      <c r="FHM33" s="546"/>
      <c r="FHN33" s="546"/>
      <c r="FHO33" s="546"/>
      <c r="FHP33" s="546"/>
      <c r="FHQ33" s="546"/>
      <c r="FHR33" s="546"/>
      <c r="FHS33" s="546"/>
      <c r="FHT33" s="546"/>
      <c r="FHU33" s="546"/>
      <c r="FHV33" s="546"/>
      <c r="FHW33" s="546"/>
      <c r="FHX33" s="546"/>
      <c r="FHY33" s="546"/>
      <c r="FHZ33" s="546"/>
      <c r="FIA33" s="546"/>
      <c r="FIB33" s="546"/>
      <c r="FIC33" s="546"/>
      <c r="FID33" s="546"/>
      <c r="FIE33" s="546"/>
      <c r="FIF33" s="546"/>
      <c r="FIG33" s="546"/>
      <c r="FIH33" s="546"/>
      <c r="FII33" s="546"/>
      <c r="FIJ33" s="546"/>
      <c r="FIK33" s="546"/>
      <c r="FIL33" s="546"/>
      <c r="FIM33" s="546"/>
      <c r="FIN33" s="546"/>
      <c r="FIO33" s="546"/>
      <c r="FIP33" s="546"/>
      <c r="FIQ33" s="546"/>
      <c r="FIR33" s="546"/>
      <c r="FIS33" s="546"/>
      <c r="FIT33" s="546"/>
      <c r="FIU33" s="546"/>
      <c r="FIV33" s="546"/>
      <c r="FIW33" s="546"/>
      <c r="FIX33" s="546"/>
      <c r="FIY33" s="546"/>
      <c r="FIZ33" s="546"/>
      <c r="FJA33" s="546"/>
      <c r="FJB33" s="546"/>
      <c r="FJC33" s="546"/>
      <c r="FJD33" s="546"/>
      <c r="FJE33" s="546"/>
      <c r="FJF33" s="546"/>
      <c r="FJG33" s="546"/>
      <c r="FJH33" s="546"/>
      <c r="FJI33" s="546"/>
      <c r="FJJ33" s="546"/>
      <c r="FJK33" s="546"/>
      <c r="FJL33" s="546"/>
      <c r="FJM33" s="546"/>
      <c r="FJN33" s="546"/>
      <c r="FJO33" s="546"/>
      <c r="FJP33" s="546"/>
      <c r="FJQ33" s="546"/>
      <c r="FJR33" s="546"/>
      <c r="FJS33" s="546"/>
      <c r="FJT33" s="546"/>
      <c r="FJU33" s="546"/>
      <c r="FJV33" s="546"/>
      <c r="FJW33" s="546"/>
      <c r="FJX33" s="546"/>
      <c r="FJY33" s="546"/>
      <c r="FJZ33" s="546"/>
      <c r="FKA33" s="546"/>
      <c r="FKB33" s="546"/>
      <c r="FKC33" s="546"/>
      <c r="FKD33" s="546"/>
      <c r="FKE33" s="546"/>
      <c r="FKF33" s="546"/>
      <c r="FKG33" s="546"/>
      <c r="FKH33" s="546"/>
      <c r="FKI33" s="546"/>
      <c r="FKJ33" s="546"/>
      <c r="FKK33" s="546"/>
      <c r="FKL33" s="546"/>
      <c r="FKM33" s="546"/>
      <c r="FKN33" s="546"/>
      <c r="FKO33" s="546"/>
      <c r="FKP33" s="546"/>
      <c r="FKQ33" s="546"/>
      <c r="FKR33" s="546"/>
      <c r="FKS33" s="546"/>
      <c r="FKT33" s="546"/>
      <c r="FKU33" s="546"/>
      <c r="FKV33" s="546"/>
      <c r="FKW33" s="546"/>
      <c r="FKX33" s="546"/>
      <c r="FKY33" s="546"/>
      <c r="FKZ33" s="546"/>
      <c r="FLA33" s="546"/>
      <c r="FLB33" s="546"/>
      <c r="FLC33" s="546"/>
      <c r="FLD33" s="546"/>
      <c r="FLE33" s="546"/>
      <c r="FLF33" s="546"/>
      <c r="FLG33" s="546"/>
      <c r="FLH33" s="546"/>
      <c r="FLI33" s="546"/>
      <c r="FLJ33" s="546"/>
      <c r="FLK33" s="546"/>
      <c r="FLL33" s="546"/>
      <c r="FLM33" s="546"/>
      <c r="FLN33" s="546"/>
      <c r="FLO33" s="546"/>
      <c r="FLP33" s="546"/>
      <c r="FLQ33" s="546"/>
      <c r="FLR33" s="546"/>
      <c r="FLS33" s="546"/>
      <c r="FLT33" s="546"/>
      <c r="FLU33" s="546"/>
      <c r="FLV33" s="546"/>
      <c r="FLW33" s="546"/>
      <c r="FLX33" s="546"/>
      <c r="FLY33" s="546"/>
      <c r="FLZ33" s="546"/>
      <c r="FMA33" s="546"/>
      <c r="FMB33" s="546"/>
      <c r="FMC33" s="546"/>
      <c r="FMD33" s="546"/>
      <c r="FME33" s="546"/>
      <c r="FMF33" s="546"/>
      <c r="FMG33" s="546"/>
      <c r="FMH33" s="546"/>
      <c r="FMI33" s="546"/>
      <c r="FMJ33" s="546"/>
      <c r="FMK33" s="546"/>
      <c r="FML33" s="546"/>
      <c r="FMM33" s="546"/>
      <c r="FMN33" s="546"/>
      <c r="FMO33" s="546"/>
      <c r="FMP33" s="546"/>
      <c r="FMQ33" s="546"/>
      <c r="FMR33" s="546"/>
      <c r="FMS33" s="546"/>
      <c r="FMT33" s="546"/>
      <c r="FMU33" s="546"/>
      <c r="FMV33" s="546"/>
      <c r="FMW33" s="546"/>
      <c r="FMX33" s="546"/>
      <c r="FMY33" s="546"/>
      <c r="FMZ33" s="546"/>
      <c r="FNA33" s="546"/>
      <c r="FNB33" s="546"/>
      <c r="FNC33" s="546"/>
      <c r="FND33" s="546"/>
      <c r="FNE33" s="546"/>
      <c r="FNF33" s="546"/>
      <c r="FNG33" s="546"/>
      <c r="FNH33" s="546"/>
      <c r="FNI33" s="546"/>
      <c r="FNJ33" s="546"/>
      <c r="FNK33" s="546"/>
      <c r="FNL33" s="546"/>
      <c r="FNM33" s="546"/>
      <c r="FNN33" s="546"/>
      <c r="FNO33" s="546"/>
      <c r="FNP33" s="546"/>
      <c r="FNQ33" s="546"/>
      <c r="FNR33" s="546"/>
      <c r="FNS33" s="546"/>
      <c r="FNT33" s="546"/>
      <c r="FNU33" s="546"/>
      <c r="FNV33" s="546"/>
      <c r="FNW33" s="546"/>
      <c r="FNX33" s="546"/>
      <c r="FNY33" s="546"/>
      <c r="FNZ33" s="546"/>
      <c r="FOA33" s="546"/>
      <c r="FOB33" s="546"/>
      <c r="FOC33" s="546"/>
      <c r="FOD33" s="546"/>
      <c r="FOE33" s="546"/>
      <c r="FOF33" s="546"/>
      <c r="FOG33" s="546"/>
      <c r="FOH33" s="546"/>
      <c r="FOI33" s="546"/>
      <c r="FOJ33" s="546"/>
      <c r="FOK33" s="546"/>
      <c r="FOL33" s="546"/>
      <c r="FOM33" s="546"/>
      <c r="FON33" s="546"/>
      <c r="FOO33" s="546"/>
      <c r="FOP33" s="546"/>
      <c r="FOQ33" s="546"/>
      <c r="FOR33" s="546"/>
      <c r="FOS33" s="546"/>
      <c r="FOT33" s="546"/>
      <c r="FOU33" s="546"/>
      <c r="FOV33" s="546"/>
      <c r="FOW33" s="546"/>
      <c r="FOX33" s="546"/>
      <c r="FOY33" s="546"/>
      <c r="FOZ33" s="546"/>
      <c r="FPA33" s="546"/>
      <c r="FPB33" s="546"/>
      <c r="FPC33" s="546"/>
      <c r="FPD33" s="546"/>
      <c r="FPE33" s="546"/>
      <c r="FPF33" s="546"/>
      <c r="FPG33" s="546"/>
      <c r="FPH33" s="546"/>
      <c r="FPI33" s="546"/>
      <c r="FPJ33" s="546"/>
      <c r="FPK33" s="546"/>
      <c r="FPL33" s="546"/>
      <c r="FPM33" s="546"/>
      <c r="FPN33" s="546"/>
      <c r="FPO33" s="546"/>
      <c r="FPP33" s="546"/>
      <c r="FPQ33" s="546"/>
      <c r="FPR33" s="546"/>
      <c r="FPS33" s="546"/>
      <c r="FPT33" s="546"/>
      <c r="FPU33" s="546"/>
      <c r="FPV33" s="546"/>
      <c r="FPW33" s="546"/>
      <c r="FPX33" s="546"/>
      <c r="FPY33" s="546"/>
      <c r="FPZ33" s="546"/>
      <c r="FQA33" s="546"/>
      <c r="FQB33" s="546"/>
      <c r="FQC33" s="546"/>
      <c r="FQD33" s="546"/>
      <c r="FQE33" s="546"/>
      <c r="FQF33" s="546"/>
      <c r="FQG33" s="546"/>
      <c r="FQH33" s="546"/>
      <c r="FQI33" s="546"/>
      <c r="FQJ33" s="546"/>
      <c r="FQK33" s="546"/>
      <c r="FQL33" s="546"/>
      <c r="FQM33" s="546"/>
      <c r="FQN33" s="546"/>
      <c r="FQO33" s="546"/>
      <c r="FQP33" s="546"/>
      <c r="FQQ33" s="546"/>
      <c r="FQR33" s="546"/>
      <c r="FQS33" s="546"/>
      <c r="FQT33" s="546"/>
      <c r="FQU33" s="546"/>
      <c r="FQV33" s="546"/>
      <c r="FQW33" s="546"/>
      <c r="FQX33" s="546"/>
      <c r="FQY33" s="546"/>
      <c r="FQZ33" s="546"/>
      <c r="FRA33" s="546"/>
      <c r="FRB33" s="546"/>
      <c r="FRC33" s="546"/>
      <c r="FRD33" s="546"/>
      <c r="FRE33" s="546"/>
      <c r="FRF33" s="546"/>
      <c r="FRG33" s="546"/>
      <c r="FRH33" s="546"/>
      <c r="FRI33" s="546"/>
      <c r="FRJ33" s="546"/>
      <c r="FRK33" s="546"/>
      <c r="FRL33" s="546"/>
      <c r="FRM33" s="546"/>
      <c r="FRN33" s="546"/>
      <c r="FRO33" s="546"/>
      <c r="FRP33" s="546"/>
      <c r="FRQ33" s="546"/>
      <c r="FRR33" s="546"/>
      <c r="FRS33" s="546"/>
      <c r="FRT33" s="546"/>
      <c r="FRU33" s="546"/>
      <c r="FRV33" s="546"/>
      <c r="FRW33" s="546"/>
      <c r="FRX33" s="546"/>
      <c r="FRY33" s="546"/>
      <c r="FRZ33" s="546"/>
      <c r="FSA33" s="546"/>
      <c r="FSB33" s="546"/>
      <c r="FSC33" s="546"/>
      <c r="FSD33" s="546"/>
      <c r="FSE33" s="546"/>
      <c r="FSF33" s="546"/>
      <c r="FSG33" s="546"/>
      <c r="FSH33" s="546"/>
      <c r="FSI33" s="546"/>
      <c r="FSJ33" s="546"/>
      <c r="FSK33" s="546"/>
      <c r="FSL33" s="546"/>
      <c r="FSM33" s="546"/>
      <c r="FSN33" s="546"/>
      <c r="FSO33" s="546"/>
      <c r="FSP33" s="546"/>
      <c r="FSQ33" s="546"/>
      <c r="FSR33" s="546"/>
      <c r="FSS33" s="546"/>
      <c r="FST33" s="546"/>
      <c r="FSU33" s="546"/>
      <c r="FSV33" s="546"/>
      <c r="FSW33" s="546"/>
      <c r="FSX33" s="546"/>
      <c r="FSY33" s="546"/>
      <c r="FSZ33" s="546"/>
      <c r="FTA33" s="546"/>
      <c r="FTB33" s="546"/>
      <c r="FTC33" s="546"/>
      <c r="FTD33" s="546"/>
      <c r="FTE33" s="546"/>
      <c r="FTF33" s="546"/>
      <c r="FTG33" s="546"/>
      <c r="FTH33" s="546"/>
      <c r="FTI33" s="546"/>
      <c r="FTJ33" s="546"/>
      <c r="FTK33" s="546"/>
      <c r="FTL33" s="546"/>
      <c r="FTM33" s="546"/>
      <c r="FTN33" s="546"/>
      <c r="FTO33" s="546"/>
      <c r="FTP33" s="546"/>
      <c r="FTQ33" s="546"/>
      <c r="FTR33" s="546"/>
      <c r="FTS33" s="546"/>
      <c r="FTT33" s="546"/>
      <c r="FTU33" s="546"/>
      <c r="FTV33" s="546"/>
      <c r="FTW33" s="546"/>
      <c r="FTX33" s="546"/>
      <c r="FTY33" s="546"/>
      <c r="FTZ33" s="546"/>
      <c r="FUA33" s="546"/>
      <c r="FUB33" s="546"/>
      <c r="FUC33" s="546"/>
      <c r="FUD33" s="546"/>
      <c r="FUE33" s="546"/>
      <c r="FUF33" s="546"/>
      <c r="FUG33" s="546"/>
      <c r="FUH33" s="546"/>
      <c r="FUI33" s="546"/>
      <c r="FUJ33" s="546"/>
      <c r="FUK33" s="546"/>
      <c r="FUL33" s="546"/>
      <c r="FUM33" s="546"/>
      <c r="FUN33" s="546"/>
      <c r="FUO33" s="546"/>
      <c r="FUP33" s="546"/>
      <c r="FUQ33" s="546"/>
      <c r="FUR33" s="546"/>
      <c r="FUS33" s="546"/>
      <c r="FUT33" s="546"/>
      <c r="FUU33" s="546"/>
      <c r="FUV33" s="546"/>
      <c r="FUW33" s="546"/>
      <c r="FUX33" s="546"/>
      <c r="FUY33" s="546"/>
      <c r="FUZ33" s="546"/>
      <c r="FVA33" s="546"/>
      <c r="FVB33" s="546"/>
      <c r="FVC33" s="546"/>
      <c r="FVD33" s="546"/>
      <c r="FVE33" s="546"/>
      <c r="FVF33" s="546"/>
      <c r="FVG33" s="546"/>
      <c r="FVH33" s="546"/>
      <c r="FVI33" s="546"/>
      <c r="FVJ33" s="546"/>
      <c r="FVK33" s="546"/>
      <c r="FVL33" s="546"/>
      <c r="FVM33" s="546"/>
      <c r="FVN33" s="546"/>
      <c r="FVO33" s="546"/>
      <c r="FVP33" s="546"/>
      <c r="FVQ33" s="546"/>
      <c r="FVR33" s="546"/>
      <c r="FVS33" s="546"/>
      <c r="FVT33" s="546"/>
      <c r="FVU33" s="546"/>
      <c r="FVV33" s="546"/>
      <c r="FVW33" s="546"/>
      <c r="FVX33" s="546"/>
      <c r="FVY33" s="546"/>
      <c r="FVZ33" s="546"/>
      <c r="FWA33" s="546"/>
      <c r="FWB33" s="546"/>
      <c r="FWC33" s="546"/>
      <c r="FWD33" s="546"/>
      <c r="FWE33" s="546"/>
      <c r="FWF33" s="546"/>
      <c r="FWG33" s="546"/>
      <c r="FWH33" s="546"/>
      <c r="FWI33" s="546"/>
      <c r="FWJ33" s="546"/>
      <c r="FWK33" s="546"/>
      <c r="FWL33" s="546"/>
      <c r="FWM33" s="546"/>
      <c r="FWN33" s="546"/>
      <c r="FWO33" s="546"/>
      <c r="FWP33" s="546"/>
      <c r="FWQ33" s="546"/>
      <c r="FWR33" s="546"/>
      <c r="FWS33" s="546"/>
      <c r="FWT33" s="546"/>
      <c r="FWU33" s="546"/>
      <c r="FWV33" s="546"/>
      <c r="FWW33" s="546"/>
      <c r="FWX33" s="546"/>
      <c r="FWY33" s="546"/>
      <c r="FWZ33" s="546"/>
      <c r="FXA33" s="546"/>
      <c r="FXB33" s="546"/>
      <c r="FXC33" s="546"/>
      <c r="FXD33" s="546"/>
      <c r="FXE33" s="546"/>
      <c r="FXF33" s="546"/>
      <c r="FXG33" s="546"/>
      <c r="FXH33" s="546"/>
      <c r="FXI33" s="546"/>
      <c r="FXJ33" s="546"/>
      <c r="FXK33" s="546"/>
      <c r="FXL33" s="546"/>
      <c r="FXM33" s="546"/>
      <c r="FXN33" s="546"/>
      <c r="FXO33" s="546"/>
      <c r="FXP33" s="546"/>
      <c r="FXQ33" s="546"/>
      <c r="FXR33" s="546"/>
      <c r="FXS33" s="546"/>
      <c r="FXT33" s="546"/>
      <c r="FXU33" s="546"/>
      <c r="FXV33" s="546"/>
      <c r="FXW33" s="546"/>
      <c r="FXX33" s="546"/>
      <c r="FXY33" s="546"/>
      <c r="FXZ33" s="546"/>
      <c r="FYA33" s="546"/>
      <c r="FYB33" s="546"/>
      <c r="FYC33" s="546"/>
      <c r="FYD33" s="546"/>
      <c r="FYE33" s="546"/>
      <c r="FYF33" s="546"/>
      <c r="FYG33" s="546"/>
      <c r="FYH33" s="546"/>
      <c r="FYI33" s="546"/>
      <c r="FYJ33" s="546"/>
      <c r="FYK33" s="546"/>
      <c r="FYL33" s="546"/>
      <c r="FYM33" s="546"/>
      <c r="FYN33" s="546"/>
      <c r="FYO33" s="546"/>
      <c r="FYP33" s="546"/>
      <c r="FYQ33" s="546"/>
      <c r="FYR33" s="546"/>
      <c r="FYS33" s="546"/>
      <c r="FYT33" s="546"/>
      <c r="FYU33" s="546"/>
      <c r="FYV33" s="546"/>
      <c r="FYW33" s="546"/>
      <c r="FYX33" s="546"/>
      <c r="FYY33" s="546"/>
      <c r="FYZ33" s="546"/>
      <c r="FZA33" s="546"/>
      <c r="FZB33" s="546"/>
      <c r="FZC33" s="546"/>
      <c r="FZD33" s="546"/>
      <c r="FZE33" s="546"/>
      <c r="FZF33" s="546"/>
      <c r="FZG33" s="546"/>
      <c r="FZH33" s="546"/>
      <c r="FZI33" s="546"/>
      <c r="FZJ33" s="546"/>
      <c r="FZK33" s="546"/>
      <c r="FZL33" s="546"/>
      <c r="FZM33" s="546"/>
      <c r="FZN33" s="546"/>
      <c r="FZO33" s="546"/>
      <c r="FZP33" s="546"/>
      <c r="FZQ33" s="546"/>
      <c r="FZR33" s="546"/>
      <c r="FZS33" s="546"/>
      <c r="FZT33" s="546"/>
      <c r="FZU33" s="546"/>
      <c r="FZV33" s="546"/>
      <c r="FZW33" s="546"/>
      <c r="FZX33" s="546"/>
      <c r="FZY33" s="546"/>
      <c r="FZZ33" s="546"/>
      <c r="GAA33" s="546"/>
      <c r="GAB33" s="546"/>
      <c r="GAC33" s="546"/>
      <c r="GAD33" s="546"/>
      <c r="GAE33" s="546"/>
      <c r="GAF33" s="546"/>
      <c r="GAG33" s="546"/>
      <c r="GAH33" s="546"/>
      <c r="GAI33" s="546"/>
      <c r="GAJ33" s="546"/>
      <c r="GAK33" s="546"/>
      <c r="GAL33" s="546"/>
      <c r="GAM33" s="546"/>
      <c r="GAN33" s="546"/>
      <c r="GAO33" s="546"/>
      <c r="GAP33" s="546"/>
      <c r="GAQ33" s="546"/>
      <c r="GAR33" s="546"/>
      <c r="GAS33" s="546"/>
      <c r="GAT33" s="546"/>
      <c r="GAU33" s="546"/>
      <c r="GAV33" s="546"/>
      <c r="GAW33" s="546"/>
      <c r="GAX33" s="546"/>
      <c r="GAY33" s="546"/>
      <c r="GAZ33" s="546"/>
      <c r="GBA33" s="546"/>
      <c r="GBB33" s="546"/>
      <c r="GBC33" s="546"/>
      <c r="GBD33" s="546"/>
      <c r="GBE33" s="546"/>
      <c r="GBF33" s="546"/>
      <c r="GBG33" s="546"/>
      <c r="GBH33" s="546"/>
      <c r="GBI33" s="546"/>
      <c r="GBJ33" s="546"/>
      <c r="GBK33" s="546"/>
      <c r="GBL33" s="546"/>
      <c r="GBM33" s="546"/>
      <c r="GBN33" s="546"/>
      <c r="GBO33" s="546"/>
      <c r="GBP33" s="546"/>
      <c r="GBQ33" s="546"/>
      <c r="GBR33" s="546"/>
      <c r="GBS33" s="546"/>
      <c r="GBT33" s="546"/>
      <c r="GBU33" s="546"/>
      <c r="GBV33" s="546"/>
      <c r="GBW33" s="546"/>
      <c r="GBX33" s="546"/>
      <c r="GBY33" s="546"/>
      <c r="GBZ33" s="546"/>
      <c r="GCA33" s="546"/>
      <c r="GCB33" s="546"/>
      <c r="GCC33" s="546"/>
      <c r="GCD33" s="546"/>
      <c r="GCE33" s="546"/>
      <c r="GCF33" s="546"/>
      <c r="GCG33" s="546"/>
      <c r="GCH33" s="546"/>
      <c r="GCI33" s="546"/>
      <c r="GCJ33" s="546"/>
      <c r="GCK33" s="546"/>
      <c r="GCL33" s="546"/>
      <c r="GCM33" s="546"/>
      <c r="GCN33" s="546"/>
      <c r="GCO33" s="546"/>
      <c r="GCP33" s="546"/>
      <c r="GCQ33" s="546"/>
      <c r="GCR33" s="546"/>
      <c r="GCS33" s="546"/>
      <c r="GCT33" s="546"/>
      <c r="GCU33" s="546"/>
      <c r="GCV33" s="546"/>
      <c r="GCW33" s="546"/>
      <c r="GCX33" s="546"/>
      <c r="GCY33" s="546"/>
      <c r="GCZ33" s="546"/>
      <c r="GDA33" s="546"/>
      <c r="GDB33" s="546"/>
      <c r="GDC33" s="546"/>
      <c r="GDD33" s="546"/>
      <c r="GDE33" s="546"/>
      <c r="GDF33" s="546"/>
      <c r="GDG33" s="546"/>
      <c r="GDH33" s="546"/>
      <c r="GDI33" s="546"/>
      <c r="GDJ33" s="546"/>
      <c r="GDK33" s="546"/>
      <c r="GDL33" s="546"/>
      <c r="GDM33" s="546"/>
      <c r="GDN33" s="546"/>
      <c r="GDO33" s="546"/>
      <c r="GDP33" s="546"/>
      <c r="GDQ33" s="546"/>
      <c r="GDR33" s="546"/>
      <c r="GDS33" s="546"/>
      <c r="GDT33" s="546"/>
      <c r="GDU33" s="546"/>
      <c r="GDV33" s="546"/>
      <c r="GDW33" s="546"/>
      <c r="GDX33" s="546"/>
      <c r="GDY33" s="546"/>
      <c r="GDZ33" s="546"/>
      <c r="GEA33" s="546"/>
      <c r="GEB33" s="546"/>
      <c r="GEC33" s="546"/>
      <c r="GED33" s="546"/>
      <c r="GEE33" s="546"/>
      <c r="GEF33" s="546"/>
      <c r="GEG33" s="546"/>
      <c r="GEH33" s="546"/>
      <c r="GEI33" s="546"/>
      <c r="GEJ33" s="546"/>
      <c r="GEK33" s="546"/>
      <c r="GEL33" s="546"/>
      <c r="GEM33" s="546"/>
      <c r="GEN33" s="546"/>
      <c r="GEO33" s="546"/>
      <c r="GEP33" s="546"/>
      <c r="GEQ33" s="546"/>
      <c r="GER33" s="546"/>
      <c r="GES33" s="546"/>
      <c r="GET33" s="546"/>
      <c r="GEU33" s="546"/>
      <c r="GEV33" s="546"/>
      <c r="GEW33" s="546"/>
      <c r="GEX33" s="546"/>
      <c r="GEY33" s="546"/>
      <c r="GEZ33" s="546"/>
      <c r="GFA33" s="546"/>
      <c r="GFB33" s="546"/>
      <c r="GFC33" s="546"/>
      <c r="GFD33" s="546"/>
      <c r="GFE33" s="546"/>
      <c r="GFF33" s="546"/>
      <c r="GFG33" s="546"/>
      <c r="GFH33" s="546"/>
      <c r="GFI33" s="546"/>
      <c r="GFJ33" s="546"/>
      <c r="GFK33" s="546"/>
      <c r="GFL33" s="546"/>
      <c r="GFM33" s="546"/>
      <c r="GFN33" s="546"/>
      <c r="GFO33" s="546"/>
      <c r="GFP33" s="546"/>
      <c r="GFQ33" s="546"/>
      <c r="GFR33" s="546"/>
      <c r="GFS33" s="546"/>
      <c r="GFT33" s="546"/>
      <c r="GFU33" s="546"/>
      <c r="GFV33" s="546"/>
      <c r="GFW33" s="546"/>
      <c r="GFX33" s="546"/>
      <c r="GFY33" s="546"/>
      <c r="GFZ33" s="546"/>
      <c r="GGA33" s="546"/>
      <c r="GGB33" s="546"/>
      <c r="GGC33" s="546"/>
      <c r="GGD33" s="546"/>
      <c r="GGE33" s="546"/>
      <c r="GGF33" s="546"/>
      <c r="GGG33" s="546"/>
      <c r="GGH33" s="546"/>
      <c r="GGI33" s="546"/>
      <c r="GGJ33" s="546"/>
      <c r="GGK33" s="546"/>
      <c r="GGL33" s="546"/>
      <c r="GGM33" s="546"/>
      <c r="GGN33" s="546"/>
      <c r="GGO33" s="546"/>
      <c r="GGP33" s="546"/>
      <c r="GGQ33" s="546"/>
      <c r="GGR33" s="546"/>
      <c r="GGS33" s="546"/>
      <c r="GGT33" s="546"/>
      <c r="GGU33" s="546"/>
      <c r="GGV33" s="546"/>
      <c r="GGW33" s="546"/>
      <c r="GGX33" s="546"/>
      <c r="GGY33" s="546"/>
      <c r="GGZ33" s="546"/>
      <c r="GHA33" s="546"/>
      <c r="GHB33" s="546"/>
      <c r="GHC33" s="546"/>
      <c r="GHD33" s="546"/>
      <c r="GHE33" s="546"/>
      <c r="GHF33" s="546"/>
      <c r="GHG33" s="546"/>
      <c r="GHH33" s="546"/>
      <c r="GHI33" s="546"/>
      <c r="GHJ33" s="546"/>
      <c r="GHK33" s="546"/>
      <c r="GHL33" s="546"/>
      <c r="GHM33" s="546"/>
      <c r="GHN33" s="546"/>
      <c r="GHO33" s="546"/>
      <c r="GHP33" s="546"/>
      <c r="GHQ33" s="546"/>
      <c r="GHR33" s="546"/>
      <c r="GHS33" s="546"/>
      <c r="GHT33" s="546"/>
      <c r="GHU33" s="546"/>
      <c r="GHV33" s="546"/>
      <c r="GHW33" s="546"/>
      <c r="GHX33" s="546"/>
      <c r="GHY33" s="546"/>
      <c r="GHZ33" s="546"/>
      <c r="GIA33" s="546"/>
      <c r="GIB33" s="546"/>
      <c r="GIC33" s="546"/>
      <c r="GID33" s="546"/>
      <c r="GIE33" s="546"/>
      <c r="GIF33" s="546"/>
      <c r="GIG33" s="546"/>
      <c r="GIH33" s="546"/>
      <c r="GII33" s="546"/>
      <c r="GIJ33" s="546"/>
      <c r="GIK33" s="546"/>
      <c r="GIL33" s="546"/>
      <c r="GIM33" s="546"/>
      <c r="GIN33" s="546"/>
      <c r="GIO33" s="546"/>
      <c r="GIP33" s="546"/>
      <c r="GIQ33" s="546"/>
      <c r="GIR33" s="546"/>
      <c r="GIS33" s="546"/>
      <c r="GIT33" s="546"/>
      <c r="GIU33" s="546"/>
      <c r="GIV33" s="546"/>
      <c r="GIW33" s="546"/>
      <c r="GIX33" s="546"/>
      <c r="GIY33" s="546"/>
      <c r="GIZ33" s="546"/>
      <c r="GJA33" s="546"/>
      <c r="GJB33" s="546"/>
      <c r="GJC33" s="546"/>
      <c r="GJD33" s="546"/>
      <c r="GJE33" s="546"/>
      <c r="GJF33" s="546"/>
      <c r="GJG33" s="546"/>
      <c r="GJH33" s="546"/>
      <c r="GJI33" s="546"/>
      <c r="GJJ33" s="546"/>
      <c r="GJK33" s="546"/>
      <c r="GJL33" s="546"/>
      <c r="GJM33" s="546"/>
      <c r="GJN33" s="546"/>
      <c r="GJO33" s="546"/>
      <c r="GJP33" s="546"/>
      <c r="GJQ33" s="546"/>
      <c r="GJR33" s="546"/>
      <c r="GJS33" s="546"/>
      <c r="GJT33" s="546"/>
      <c r="GJU33" s="546"/>
      <c r="GJV33" s="546"/>
      <c r="GJW33" s="546"/>
      <c r="GJX33" s="546"/>
      <c r="GJY33" s="546"/>
      <c r="GJZ33" s="546"/>
      <c r="GKA33" s="546"/>
      <c r="GKB33" s="546"/>
      <c r="GKC33" s="546"/>
      <c r="GKD33" s="546"/>
      <c r="GKE33" s="546"/>
      <c r="GKF33" s="546"/>
      <c r="GKG33" s="546"/>
      <c r="GKH33" s="546"/>
      <c r="GKI33" s="546"/>
      <c r="GKJ33" s="546"/>
      <c r="GKK33" s="546"/>
      <c r="GKL33" s="546"/>
      <c r="GKM33" s="546"/>
      <c r="GKN33" s="546"/>
      <c r="GKO33" s="546"/>
      <c r="GKP33" s="546"/>
      <c r="GKQ33" s="546"/>
      <c r="GKR33" s="546"/>
      <c r="GKS33" s="546"/>
      <c r="GKT33" s="546"/>
      <c r="GKU33" s="546"/>
      <c r="GKV33" s="546"/>
      <c r="GKW33" s="546"/>
      <c r="GKX33" s="546"/>
      <c r="GKY33" s="546"/>
      <c r="GKZ33" s="546"/>
      <c r="GLA33" s="546"/>
      <c r="GLB33" s="546"/>
      <c r="GLC33" s="546"/>
      <c r="GLD33" s="546"/>
      <c r="GLE33" s="546"/>
      <c r="GLF33" s="546"/>
      <c r="GLG33" s="546"/>
      <c r="GLH33" s="546"/>
      <c r="GLI33" s="546"/>
      <c r="GLJ33" s="546"/>
      <c r="GLK33" s="546"/>
      <c r="GLL33" s="546"/>
      <c r="GLM33" s="546"/>
      <c r="GLN33" s="546"/>
      <c r="GLO33" s="546"/>
      <c r="GLP33" s="546"/>
      <c r="GLQ33" s="546"/>
      <c r="GLR33" s="546"/>
      <c r="GLS33" s="546"/>
      <c r="GLT33" s="546"/>
      <c r="GLU33" s="546"/>
      <c r="GLV33" s="546"/>
      <c r="GLW33" s="546"/>
      <c r="GLX33" s="546"/>
      <c r="GLY33" s="546"/>
      <c r="GLZ33" s="546"/>
      <c r="GMA33" s="546"/>
      <c r="GMB33" s="546"/>
      <c r="GMC33" s="546"/>
      <c r="GMD33" s="546"/>
      <c r="GME33" s="546"/>
      <c r="GMF33" s="546"/>
      <c r="GMG33" s="546"/>
      <c r="GMH33" s="546"/>
      <c r="GMI33" s="546"/>
      <c r="GMJ33" s="546"/>
      <c r="GMK33" s="546"/>
      <c r="GML33" s="546"/>
      <c r="GMM33" s="546"/>
      <c r="GMN33" s="546"/>
      <c r="GMO33" s="546"/>
      <c r="GMP33" s="546"/>
      <c r="GMQ33" s="546"/>
      <c r="GMR33" s="546"/>
      <c r="GMS33" s="546"/>
      <c r="GMT33" s="546"/>
      <c r="GMU33" s="546"/>
      <c r="GMV33" s="546"/>
      <c r="GMW33" s="546"/>
      <c r="GMX33" s="546"/>
      <c r="GMY33" s="546"/>
      <c r="GMZ33" s="546"/>
      <c r="GNA33" s="546"/>
      <c r="GNB33" s="546"/>
      <c r="GNC33" s="546"/>
      <c r="GND33" s="546"/>
      <c r="GNE33" s="546"/>
      <c r="GNF33" s="546"/>
      <c r="GNG33" s="546"/>
      <c r="GNH33" s="546"/>
      <c r="GNI33" s="546"/>
      <c r="GNJ33" s="546"/>
      <c r="GNK33" s="546"/>
      <c r="GNL33" s="546"/>
      <c r="GNM33" s="546"/>
      <c r="GNN33" s="546"/>
      <c r="GNO33" s="546"/>
      <c r="GNP33" s="546"/>
      <c r="GNQ33" s="546"/>
      <c r="GNR33" s="546"/>
      <c r="GNS33" s="546"/>
      <c r="GNT33" s="546"/>
      <c r="GNU33" s="546"/>
      <c r="GNV33" s="546"/>
      <c r="GNW33" s="546"/>
      <c r="GNX33" s="546"/>
      <c r="GNY33" s="546"/>
      <c r="GNZ33" s="546"/>
      <c r="GOA33" s="546"/>
      <c r="GOB33" s="546"/>
      <c r="GOC33" s="546"/>
      <c r="GOD33" s="546"/>
      <c r="GOE33" s="546"/>
      <c r="GOF33" s="546"/>
      <c r="GOG33" s="546"/>
      <c r="GOH33" s="546"/>
      <c r="GOI33" s="546"/>
      <c r="GOJ33" s="546"/>
      <c r="GOK33" s="546"/>
      <c r="GOL33" s="546"/>
      <c r="GOM33" s="546"/>
      <c r="GON33" s="546"/>
      <c r="GOO33" s="546"/>
      <c r="GOP33" s="546"/>
      <c r="GOQ33" s="546"/>
      <c r="GOR33" s="546"/>
      <c r="GOS33" s="546"/>
      <c r="GOT33" s="546"/>
      <c r="GOU33" s="546"/>
      <c r="GOV33" s="546"/>
      <c r="GOW33" s="546"/>
      <c r="GOX33" s="546"/>
      <c r="GOY33" s="546"/>
      <c r="GOZ33" s="546"/>
      <c r="GPA33" s="546"/>
      <c r="GPB33" s="546"/>
      <c r="GPC33" s="546"/>
      <c r="GPD33" s="546"/>
      <c r="GPE33" s="546"/>
      <c r="GPF33" s="546"/>
      <c r="GPG33" s="546"/>
      <c r="GPH33" s="546"/>
      <c r="GPI33" s="546"/>
      <c r="GPJ33" s="546"/>
      <c r="GPK33" s="546"/>
      <c r="GPL33" s="546"/>
      <c r="GPM33" s="546"/>
      <c r="GPN33" s="546"/>
      <c r="GPO33" s="546"/>
      <c r="GPP33" s="546"/>
      <c r="GPQ33" s="546"/>
      <c r="GPR33" s="546"/>
      <c r="GPS33" s="546"/>
      <c r="GPT33" s="546"/>
      <c r="GPU33" s="546"/>
      <c r="GPV33" s="546"/>
      <c r="GPW33" s="546"/>
      <c r="GPX33" s="546"/>
      <c r="GPY33" s="546"/>
      <c r="GPZ33" s="546"/>
      <c r="GQA33" s="546"/>
      <c r="GQB33" s="546"/>
      <c r="GQC33" s="546"/>
      <c r="GQD33" s="546"/>
      <c r="GQE33" s="546"/>
      <c r="GQF33" s="546"/>
      <c r="GQG33" s="546"/>
      <c r="GQH33" s="546"/>
      <c r="GQI33" s="546"/>
      <c r="GQJ33" s="546"/>
      <c r="GQK33" s="546"/>
      <c r="GQL33" s="546"/>
      <c r="GQM33" s="546"/>
      <c r="GQN33" s="546"/>
      <c r="GQO33" s="546"/>
      <c r="GQP33" s="546"/>
      <c r="GQQ33" s="546"/>
      <c r="GQR33" s="546"/>
      <c r="GQS33" s="546"/>
      <c r="GQT33" s="546"/>
      <c r="GQU33" s="546"/>
      <c r="GQV33" s="546"/>
      <c r="GQW33" s="546"/>
      <c r="GQX33" s="546"/>
      <c r="GQY33" s="546"/>
      <c r="GQZ33" s="546"/>
      <c r="GRA33" s="546"/>
      <c r="GRB33" s="546"/>
      <c r="GRC33" s="546"/>
      <c r="GRD33" s="546"/>
      <c r="GRE33" s="546"/>
      <c r="GRF33" s="546"/>
      <c r="GRG33" s="546"/>
      <c r="GRH33" s="546"/>
      <c r="GRI33" s="546"/>
      <c r="GRJ33" s="546"/>
      <c r="GRK33" s="546"/>
      <c r="GRL33" s="546"/>
      <c r="GRM33" s="546"/>
      <c r="GRN33" s="546"/>
      <c r="GRO33" s="546"/>
      <c r="GRP33" s="546"/>
      <c r="GRQ33" s="546"/>
      <c r="GRR33" s="546"/>
      <c r="GRS33" s="546"/>
      <c r="GRT33" s="546"/>
      <c r="GRU33" s="546"/>
      <c r="GRV33" s="546"/>
      <c r="GRW33" s="546"/>
      <c r="GRX33" s="546"/>
      <c r="GRY33" s="546"/>
      <c r="GRZ33" s="546"/>
      <c r="GSA33" s="546"/>
      <c r="GSB33" s="546"/>
      <c r="GSC33" s="546"/>
      <c r="GSD33" s="546"/>
      <c r="GSE33" s="546"/>
      <c r="GSF33" s="546"/>
      <c r="GSG33" s="546"/>
      <c r="GSH33" s="546"/>
      <c r="GSI33" s="546"/>
      <c r="GSJ33" s="546"/>
      <c r="GSK33" s="546"/>
      <c r="GSL33" s="546"/>
      <c r="GSM33" s="546"/>
      <c r="GSN33" s="546"/>
      <c r="GSO33" s="546"/>
      <c r="GSP33" s="546"/>
      <c r="GSQ33" s="546"/>
      <c r="GSR33" s="546"/>
      <c r="GSS33" s="546"/>
      <c r="GST33" s="546"/>
      <c r="GSU33" s="546"/>
      <c r="GSV33" s="546"/>
      <c r="GSW33" s="546"/>
      <c r="GSX33" s="546"/>
      <c r="GSY33" s="546"/>
      <c r="GSZ33" s="546"/>
      <c r="GTA33" s="546"/>
      <c r="GTB33" s="546"/>
      <c r="GTC33" s="546"/>
      <c r="GTD33" s="546"/>
      <c r="GTE33" s="546"/>
      <c r="GTF33" s="546"/>
      <c r="GTG33" s="546"/>
      <c r="GTH33" s="546"/>
      <c r="GTI33" s="546"/>
      <c r="GTJ33" s="546"/>
      <c r="GTK33" s="546"/>
      <c r="GTL33" s="546"/>
      <c r="GTM33" s="546"/>
      <c r="GTN33" s="546"/>
      <c r="GTO33" s="546"/>
      <c r="GTP33" s="546"/>
      <c r="GTQ33" s="546"/>
      <c r="GTR33" s="546"/>
      <c r="GTS33" s="546"/>
      <c r="GTT33" s="546"/>
      <c r="GTU33" s="546"/>
      <c r="GTV33" s="546"/>
      <c r="GTW33" s="546"/>
      <c r="GTX33" s="546"/>
      <c r="GTY33" s="546"/>
      <c r="GTZ33" s="546"/>
      <c r="GUA33" s="546"/>
      <c r="GUB33" s="546"/>
      <c r="GUC33" s="546"/>
      <c r="GUD33" s="546"/>
      <c r="GUE33" s="546"/>
      <c r="GUF33" s="546"/>
      <c r="GUG33" s="546"/>
      <c r="GUH33" s="546"/>
      <c r="GUI33" s="546"/>
      <c r="GUJ33" s="546"/>
      <c r="GUK33" s="546"/>
      <c r="GUL33" s="546"/>
      <c r="GUM33" s="546"/>
      <c r="GUN33" s="546"/>
      <c r="GUO33" s="546"/>
      <c r="GUP33" s="546"/>
      <c r="GUQ33" s="546"/>
      <c r="GUR33" s="546"/>
      <c r="GUS33" s="546"/>
      <c r="GUT33" s="546"/>
      <c r="GUU33" s="546"/>
      <c r="GUV33" s="546"/>
      <c r="GUW33" s="546"/>
      <c r="GUX33" s="546"/>
      <c r="GUY33" s="546"/>
      <c r="GUZ33" s="546"/>
      <c r="GVA33" s="546"/>
      <c r="GVB33" s="546"/>
      <c r="GVC33" s="546"/>
      <c r="GVD33" s="546"/>
      <c r="GVE33" s="546"/>
      <c r="GVF33" s="546"/>
      <c r="GVG33" s="546"/>
      <c r="GVH33" s="546"/>
      <c r="GVI33" s="546"/>
      <c r="GVJ33" s="546"/>
      <c r="GVK33" s="546"/>
      <c r="GVL33" s="546"/>
      <c r="GVM33" s="546"/>
      <c r="GVN33" s="546"/>
      <c r="GVO33" s="546"/>
      <c r="GVP33" s="546"/>
      <c r="GVQ33" s="546"/>
      <c r="GVR33" s="546"/>
      <c r="GVS33" s="546"/>
      <c r="GVT33" s="546"/>
      <c r="GVU33" s="546"/>
      <c r="GVV33" s="546"/>
      <c r="GVW33" s="546"/>
      <c r="GVX33" s="546"/>
      <c r="GVY33" s="546"/>
      <c r="GVZ33" s="546"/>
      <c r="GWA33" s="546"/>
      <c r="GWB33" s="546"/>
      <c r="GWC33" s="546"/>
      <c r="GWD33" s="546"/>
      <c r="GWE33" s="546"/>
      <c r="GWF33" s="546"/>
      <c r="GWG33" s="546"/>
      <c r="GWH33" s="546"/>
      <c r="GWI33" s="546"/>
      <c r="GWJ33" s="546"/>
      <c r="GWK33" s="546"/>
      <c r="GWL33" s="546"/>
      <c r="GWM33" s="546"/>
      <c r="GWN33" s="546"/>
      <c r="GWO33" s="546"/>
      <c r="GWP33" s="546"/>
      <c r="GWQ33" s="546"/>
      <c r="GWR33" s="546"/>
      <c r="GWS33" s="546"/>
      <c r="GWT33" s="546"/>
      <c r="GWU33" s="546"/>
      <c r="GWV33" s="546"/>
      <c r="GWW33" s="546"/>
      <c r="GWX33" s="546"/>
      <c r="GWY33" s="546"/>
      <c r="GWZ33" s="546"/>
      <c r="GXA33" s="546"/>
      <c r="GXB33" s="546"/>
      <c r="GXC33" s="546"/>
      <c r="GXD33" s="546"/>
      <c r="GXE33" s="546"/>
      <c r="GXF33" s="546"/>
      <c r="GXG33" s="546"/>
      <c r="GXH33" s="546"/>
      <c r="GXI33" s="546"/>
      <c r="GXJ33" s="546"/>
      <c r="GXK33" s="546"/>
      <c r="GXL33" s="546"/>
      <c r="GXM33" s="546"/>
      <c r="GXN33" s="546"/>
      <c r="GXO33" s="546"/>
      <c r="GXP33" s="546"/>
      <c r="GXQ33" s="546"/>
      <c r="GXR33" s="546"/>
      <c r="GXS33" s="546"/>
      <c r="GXT33" s="546"/>
      <c r="GXU33" s="546"/>
      <c r="GXV33" s="546"/>
      <c r="GXW33" s="546"/>
      <c r="GXX33" s="546"/>
      <c r="GXY33" s="546"/>
      <c r="GXZ33" s="546"/>
      <c r="GYA33" s="546"/>
      <c r="GYB33" s="546"/>
      <c r="GYC33" s="546"/>
      <c r="GYD33" s="546"/>
      <c r="GYE33" s="546"/>
      <c r="GYF33" s="546"/>
      <c r="GYG33" s="546"/>
      <c r="GYH33" s="546"/>
      <c r="GYI33" s="546"/>
      <c r="GYJ33" s="546"/>
      <c r="GYK33" s="546"/>
      <c r="GYL33" s="546"/>
      <c r="GYM33" s="546"/>
      <c r="GYN33" s="546"/>
      <c r="GYO33" s="546"/>
      <c r="GYP33" s="546"/>
      <c r="GYQ33" s="546"/>
      <c r="GYR33" s="546"/>
      <c r="GYS33" s="546"/>
      <c r="GYT33" s="546"/>
      <c r="GYU33" s="546"/>
      <c r="GYV33" s="546"/>
      <c r="GYW33" s="546"/>
      <c r="GYX33" s="546"/>
      <c r="GYY33" s="546"/>
      <c r="GYZ33" s="546"/>
      <c r="GZA33" s="546"/>
      <c r="GZB33" s="546"/>
      <c r="GZC33" s="546"/>
      <c r="GZD33" s="546"/>
      <c r="GZE33" s="546"/>
      <c r="GZF33" s="546"/>
      <c r="GZG33" s="546"/>
      <c r="GZH33" s="546"/>
      <c r="GZI33" s="546"/>
      <c r="GZJ33" s="546"/>
      <c r="GZK33" s="546"/>
      <c r="GZL33" s="546"/>
      <c r="GZM33" s="546"/>
      <c r="GZN33" s="546"/>
      <c r="GZO33" s="546"/>
      <c r="GZP33" s="546"/>
      <c r="GZQ33" s="546"/>
      <c r="GZR33" s="546"/>
      <c r="GZS33" s="546"/>
      <c r="GZT33" s="546"/>
      <c r="GZU33" s="546"/>
      <c r="GZV33" s="546"/>
      <c r="GZW33" s="546"/>
      <c r="GZX33" s="546"/>
      <c r="GZY33" s="546"/>
      <c r="GZZ33" s="546"/>
      <c r="HAA33" s="546"/>
      <c r="HAB33" s="546"/>
      <c r="HAC33" s="546"/>
      <c r="HAD33" s="546"/>
      <c r="HAE33" s="546"/>
      <c r="HAF33" s="546"/>
      <c r="HAG33" s="546"/>
      <c r="HAH33" s="546"/>
      <c r="HAI33" s="546"/>
      <c r="HAJ33" s="546"/>
      <c r="HAK33" s="546"/>
      <c r="HAL33" s="546"/>
      <c r="HAM33" s="546"/>
      <c r="HAN33" s="546"/>
      <c r="HAO33" s="546"/>
      <c r="HAP33" s="546"/>
      <c r="HAQ33" s="546"/>
      <c r="HAR33" s="546"/>
      <c r="HAS33" s="546"/>
      <c r="HAT33" s="546"/>
      <c r="HAU33" s="546"/>
      <c r="HAV33" s="546"/>
      <c r="HAW33" s="546"/>
      <c r="HAX33" s="546"/>
      <c r="HAY33" s="546"/>
      <c r="HAZ33" s="546"/>
      <c r="HBA33" s="546"/>
      <c r="HBB33" s="546"/>
      <c r="HBC33" s="546"/>
      <c r="HBD33" s="546"/>
      <c r="HBE33" s="546"/>
      <c r="HBF33" s="546"/>
      <c r="HBG33" s="546"/>
      <c r="HBH33" s="546"/>
      <c r="HBI33" s="546"/>
      <c r="HBJ33" s="546"/>
      <c r="HBK33" s="546"/>
      <c r="HBL33" s="546"/>
      <c r="HBM33" s="546"/>
      <c r="HBN33" s="546"/>
      <c r="HBO33" s="546"/>
      <c r="HBP33" s="546"/>
      <c r="HBQ33" s="546"/>
      <c r="HBR33" s="546"/>
      <c r="HBS33" s="546"/>
      <c r="HBT33" s="546"/>
      <c r="HBU33" s="546"/>
      <c r="HBV33" s="546"/>
      <c r="HBW33" s="546"/>
      <c r="HBX33" s="546"/>
      <c r="HBY33" s="546"/>
      <c r="HBZ33" s="546"/>
      <c r="HCA33" s="546"/>
      <c r="HCB33" s="546"/>
      <c r="HCC33" s="546"/>
      <c r="HCD33" s="546"/>
      <c r="HCE33" s="546"/>
      <c r="HCF33" s="546"/>
      <c r="HCG33" s="546"/>
      <c r="HCH33" s="546"/>
      <c r="HCI33" s="546"/>
      <c r="HCJ33" s="546"/>
      <c r="HCK33" s="546"/>
      <c r="HCL33" s="546"/>
      <c r="HCM33" s="546"/>
      <c r="HCN33" s="546"/>
      <c r="HCO33" s="546"/>
      <c r="HCP33" s="546"/>
      <c r="HCQ33" s="546"/>
      <c r="HCR33" s="546"/>
      <c r="HCS33" s="546"/>
      <c r="HCT33" s="546"/>
      <c r="HCU33" s="546"/>
      <c r="HCV33" s="546"/>
      <c r="HCW33" s="546"/>
      <c r="HCX33" s="546"/>
      <c r="HCY33" s="546"/>
      <c r="HCZ33" s="546"/>
      <c r="HDA33" s="546"/>
      <c r="HDB33" s="546"/>
      <c r="HDC33" s="546"/>
      <c r="HDD33" s="546"/>
      <c r="HDE33" s="546"/>
      <c r="HDF33" s="546"/>
      <c r="HDG33" s="546"/>
      <c r="HDH33" s="546"/>
      <c r="HDI33" s="546"/>
      <c r="HDJ33" s="546"/>
      <c r="HDK33" s="546"/>
      <c r="HDL33" s="546"/>
      <c r="HDM33" s="546"/>
      <c r="HDN33" s="546"/>
      <c r="HDO33" s="546"/>
      <c r="HDP33" s="546"/>
      <c r="HDQ33" s="546"/>
      <c r="HDR33" s="546"/>
      <c r="HDS33" s="546"/>
      <c r="HDT33" s="546"/>
      <c r="HDU33" s="546"/>
      <c r="HDV33" s="546"/>
      <c r="HDW33" s="546"/>
      <c r="HDX33" s="546"/>
      <c r="HDY33" s="546"/>
      <c r="HDZ33" s="546"/>
      <c r="HEA33" s="546"/>
      <c r="HEB33" s="546"/>
      <c r="HEC33" s="546"/>
      <c r="HED33" s="546"/>
      <c r="HEE33" s="546"/>
      <c r="HEF33" s="546"/>
      <c r="HEG33" s="546"/>
      <c r="HEH33" s="546"/>
      <c r="HEI33" s="546"/>
      <c r="HEJ33" s="546"/>
      <c r="HEK33" s="546"/>
      <c r="HEL33" s="546"/>
      <c r="HEM33" s="546"/>
      <c r="HEN33" s="546"/>
      <c r="HEO33" s="546"/>
      <c r="HEP33" s="546"/>
      <c r="HEQ33" s="546"/>
      <c r="HER33" s="546"/>
      <c r="HES33" s="546"/>
      <c r="HET33" s="546"/>
      <c r="HEU33" s="546"/>
      <c r="HEV33" s="546"/>
      <c r="HEW33" s="546"/>
      <c r="HEX33" s="546"/>
      <c r="HEY33" s="546"/>
      <c r="HEZ33" s="546"/>
      <c r="HFA33" s="546"/>
      <c r="HFB33" s="546"/>
      <c r="HFC33" s="546"/>
      <c r="HFD33" s="546"/>
      <c r="HFE33" s="546"/>
      <c r="HFF33" s="546"/>
      <c r="HFG33" s="546"/>
      <c r="HFH33" s="546"/>
      <c r="HFI33" s="546"/>
      <c r="HFJ33" s="546"/>
      <c r="HFK33" s="546"/>
      <c r="HFL33" s="546"/>
      <c r="HFM33" s="546"/>
      <c r="HFN33" s="546"/>
      <c r="HFO33" s="546"/>
      <c r="HFP33" s="546"/>
      <c r="HFQ33" s="546"/>
      <c r="HFR33" s="546"/>
      <c r="HFS33" s="546"/>
      <c r="HFT33" s="546"/>
      <c r="HFU33" s="546"/>
      <c r="HFV33" s="546"/>
      <c r="HFW33" s="546"/>
      <c r="HFX33" s="546"/>
      <c r="HFY33" s="546"/>
      <c r="HFZ33" s="546"/>
      <c r="HGA33" s="546"/>
      <c r="HGB33" s="546"/>
      <c r="HGC33" s="546"/>
      <c r="HGD33" s="546"/>
      <c r="HGE33" s="546"/>
      <c r="HGF33" s="546"/>
      <c r="HGG33" s="546"/>
      <c r="HGH33" s="546"/>
      <c r="HGI33" s="546"/>
      <c r="HGJ33" s="546"/>
      <c r="HGK33" s="546"/>
      <c r="HGL33" s="546"/>
      <c r="HGM33" s="546"/>
      <c r="HGN33" s="546"/>
      <c r="HGO33" s="546"/>
      <c r="HGP33" s="546"/>
      <c r="HGQ33" s="546"/>
      <c r="HGR33" s="546"/>
      <c r="HGS33" s="546"/>
      <c r="HGT33" s="546"/>
      <c r="HGU33" s="546"/>
      <c r="HGV33" s="546"/>
      <c r="HGW33" s="546"/>
      <c r="HGX33" s="546"/>
      <c r="HGY33" s="546"/>
      <c r="HGZ33" s="546"/>
      <c r="HHA33" s="546"/>
      <c r="HHB33" s="546"/>
      <c r="HHC33" s="546"/>
      <c r="HHD33" s="546"/>
      <c r="HHE33" s="546"/>
      <c r="HHF33" s="546"/>
      <c r="HHG33" s="546"/>
      <c r="HHH33" s="546"/>
      <c r="HHI33" s="546"/>
      <c r="HHJ33" s="546"/>
      <c r="HHK33" s="546"/>
      <c r="HHL33" s="546"/>
      <c r="HHM33" s="546"/>
      <c r="HHN33" s="546"/>
      <c r="HHO33" s="546"/>
      <c r="HHP33" s="546"/>
      <c r="HHQ33" s="546"/>
      <c r="HHR33" s="546"/>
      <c r="HHS33" s="546"/>
      <c r="HHT33" s="546"/>
      <c r="HHU33" s="546"/>
      <c r="HHV33" s="546"/>
      <c r="HHW33" s="546"/>
      <c r="HHX33" s="546"/>
      <c r="HHY33" s="546"/>
      <c r="HHZ33" s="546"/>
      <c r="HIA33" s="546"/>
      <c r="HIB33" s="546"/>
      <c r="HIC33" s="546"/>
      <c r="HID33" s="546"/>
      <c r="HIE33" s="546"/>
      <c r="HIF33" s="546"/>
      <c r="HIG33" s="546"/>
      <c r="HIH33" s="546"/>
      <c r="HII33" s="546"/>
      <c r="HIJ33" s="546"/>
      <c r="HIK33" s="546"/>
      <c r="HIL33" s="546"/>
      <c r="HIM33" s="546"/>
      <c r="HIN33" s="546"/>
      <c r="HIO33" s="546"/>
      <c r="HIP33" s="546"/>
      <c r="HIQ33" s="546"/>
      <c r="HIR33" s="546"/>
      <c r="HIS33" s="546"/>
      <c r="HIT33" s="546"/>
      <c r="HIU33" s="546"/>
      <c r="HIV33" s="546"/>
      <c r="HIW33" s="546"/>
      <c r="HIX33" s="546"/>
      <c r="HIY33" s="546"/>
      <c r="HIZ33" s="546"/>
      <c r="HJA33" s="546"/>
      <c r="HJB33" s="546"/>
      <c r="HJC33" s="546"/>
      <c r="HJD33" s="546"/>
      <c r="HJE33" s="546"/>
      <c r="HJF33" s="546"/>
      <c r="HJG33" s="546"/>
      <c r="HJH33" s="546"/>
      <c r="HJI33" s="546"/>
      <c r="HJJ33" s="546"/>
      <c r="HJK33" s="546"/>
      <c r="HJL33" s="546"/>
      <c r="HJM33" s="546"/>
      <c r="HJN33" s="546"/>
      <c r="HJO33" s="546"/>
      <c r="HJP33" s="546"/>
      <c r="HJQ33" s="546"/>
      <c r="HJR33" s="546"/>
      <c r="HJS33" s="546"/>
      <c r="HJT33" s="546"/>
      <c r="HJU33" s="546"/>
      <c r="HJV33" s="546"/>
      <c r="HJW33" s="546"/>
      <c r="HJX33" s="546"/>
      <c r="HJY33" s="546"/>
      <c r="HJZ33" s="546"/>
      <c r="HKA33" s="546"/>
      <c r="HKB33" s="546"/>
      <c r="HKC33" s="546"/>
      <c r="HKD33" s="546"/>
      <c r="HKE33" s="546"/>
      <c r="HKF33" s="546"/>
      <c r="HKG33" s="546"/>
      <c r="HKH33" s="546"/>
      <c r="HKI33" s="546"/>
      <c r="HKJ33" s="546"/>
      <c r="HKK33" s="546"/>
      <c r="HKL33" s="546"/>
      <c r="HKM33" s="546"/>
      <c r="HKN33" s="546"/>
      <c r="HKO33" s="546"/>
      <c r="HKP33" s="546"/>
      <c r="HKQ33" s="546"/>
      <c r="HKR33" s="546"/>
      <c r="HKS33" s="546"/>
      <c r="HKT33" s="546"/>
      <c r="HKU33" s="546"/>
      <c r="HKV33" s="546"/>
      <c r="HKW33" s="546"/>
      <c r="HKX33" s="546"/>
      <c r="HKY33" s="546"/>
      <c r="HKZ33" s="546"/>
      <c r="HLA33" s="546"/>
      <c r="HLB33" s="546"/>
      <c r="HLC33" s="546"/>
      <c r="HLD33" s="546"/>
      <c r="HLE33" s="546"/>
      <c r="HLF33" s="546"/>
      <c r="HLG33" s="546"/>
      <c r="HLH33" s="546"/>
      <c r="HLI33" s="546"/>
      <c r="HLJ33" s="546"/>
      <c r="HLK33" s="546"/>
      <c r="HLL33" s="546"/>
      <c r="HLM33" s="546"/>
      <c r="HLN33" s="546"/>
      <c r="HLO33" s="546"/>
      <c r="HLP33" s="546"/>
      <c r="HLQ33" s="546"/>
      <c r="HLR33" s="546"/>
      <c r="HLS33" s="546"/>
      <c r="HLT33" s="546"/>
      <c r="HLU33" s="546"/>
      <c r="HLV33" s="546"/>
      <c r="HLW33" s="546"/>
      <c r="HLX33" s="546"/>
      <c r="HLY33" s="546"/>
      <c r="HLZ33" s="546"/>
      <c r="HMA33" s="546"/>
      <c r="HMB33" s="546"/>
      <c r="HMC33" s="546"/>
      <c r="HMD33" s="546"/>
      <c r="HME33" s="546"/>
      <c r="HMF33" s="546"/>
      <c r="HMG33" s="546"/>
      <c r="HMH33" s="546"/>
      <c r="HMI33" s="546"/>
      <c r="HMJ33" s="546"/>
      <c r="HMK33" s="546"/>
      <c r="HML33" s="546"/>
      <c r="HMM33" s="546"/>
      <c r="HMN33" s="546"/>
      <c r="HMO33" s="546"/>
      <c r="HMP33" s="546"/>
      <c r="HMQ33" s="546"/>
      <c r="HMR33" s="546"/>
      <c r="HMS33" s="546"/>
      <c r="HMT33" s="546"/>
      <c r="HMU33" s="546"/>
      <c r="HMV33" s="546"/>
      <c r="HMW33" s="546"/>
      <c r="HMX33" s="546"/>
      <c r="HMY33" s="546"/>
      <c r="HMZ33" s="546"/>
      <c r="HNA33" s="546"/>
      <c r="HNB33" s="546"/>
      <c r="HNC33" s="546"/>
      <c r="HND33" s="546"/>
      <c r="HNE33" s="546"/>
      <c r="HNF33" s="546"/>
      <c r="HNG33" s="546"/>
      <c r="HNH33" s="546"/>
      <c r="HNI33" s="546"/>
      <c r="HNJ33" s="546"/>
      <c r="HNK33" s="546"/>
      <c r="HNL33" s="546"/>
      <c r="HNM33" s="546"/>
      <c r="HNN33" s="546"/>
      <c r="HNO33" s="546"/>
      <c r="HNP33" s="546"/>
      <c r="HNQ33" s="546"/>
      <c r="HNR33" s="546"/>
      <c r="HNS33" s="546"/>
      <c r="HNT33" s="546"/>
      <c r="HNU33" s="546"/>
      <c r="HNV33" s="546"/>
      <c r="HNW33" s="546"/>
      <c r="HNX33" s="546"/>
      <c r="HNY33" s="546"/>
      <c r="HNZ33" s="546"/>
      <c r="HOA33" s="546"/>
      <c r="HOB33" s="546"/>
      <c r="HOC33" s="546"/>
      <c r="HOD33" s="546"/>
      <c r="HOE33" s="546"/>
      <c r="HOF33" s="546"/>
      <c r="HOG33" s="546"/>
      <c r="HOH33" s="546"/>
      <c r="HOI33" s="546"/>
      <c r="HOJ33" s="546"/>
      <c r="HOK33" s="546"/>
      <c r="HOL33" s="546"/>
      <c r="HOM33" s="546"/>
      <c r="HON33" s="546"/>
      <c r="HOO33" s="546"/>
      <c r="HOP33" s="546"/>
      <c r="HOQ33" s="546"/>
      <c r="HOR33" s="546"/>
      <c r="HOS33" s="546"/>
      <c r="HOT33" s="546"/>
      <c r="HOU33" s="546"/>
      <c r="HOV33" s="546"/>
      <c r="HOW33" s="546"/>
      <c r="HOX33" s="546"/>
      <c r="HOY33" s="546"/>
      <c r="HOZ33" s="546"/>
      <c r="HPA33" s="546"/>
      <c r="HPB33" s="546"/>
      <c r="HPC33" s="546"/>
      <c r="HPD33" s="546"/>
      <c r="HPE33" s="546"/>
      <c r="HPF33" s="546"/>
      <c r="HPG33" s="546"/>
      <c r="HPH33" s="546"/>
      <c r="HPI33" s="546"/>
      <c r="HPJ33" s="546"/>
      <c r="HPK33" s="546"/>
      <c r="HPL33" s="546"/>
      <c r="HPM33" s="546"/>
      <c r="HPN33" s="546"/>
      <c r="HPO33" s="546"/>
      <c r="HPP33" s="546"/>
      <c r="HPQ33" s="546"/>
      <c r="HPR33" s="546"/>
      <c r="HPS33" s="546"/>
      <c r="HPT33" s="546"/>
      <c r="HPU33" s="546"/>
      <c r="HPV33" s="546"/>
      <c r="HPW33" s="546"/>
      <c r="HPX33" s="546"/>
      <c r="HPY33" s="546"/>
      <c r="HPZ33" s="546"/>
      <c r="HQA33" s="546"/>
      <c r="HQB33" s="546"/>
      <c r="HQC33" s="546"/>
      <c r="HQD33" s="546"/>
      <c r="HQE33" s="546"/>
      <c r="HQF33" s="546"/>
      <c r="HQG33" s="546"/>
      <c r="HQH33" s="546"/>
      <c r="HQI33" s="546"/>
      <c r="HQJ33" s="546"/>
      <c r="HQK33" s="546"/>
      <c r="HQL33" s="546"/>
      <c r="HQM33" s="546"/>
      <c r="HQN33" s="546"/>
      <c r="HQO33" s="546"/>
      <c r="HQP33" s="546"/>
      <c r="HQQ33" s="546"/>
      <c r="HQR33" s="546"/>
      <c r="HQS33" s="546"/>
      <c r="HQT33" s="546"/>
      <c r="HQU33" s="546"/>
      <c r="HQV33" s="546"/>
      <c r="HQW33" s="546"/>
      <c r="HQX33" s="546"/>
      <c r="HQY33" s="546"/>
      <c r="HQZ33" s="546"/>
      <c r="HRA33" s="546"/>
      <c r="HRB33" s="546"/>
      <c r="HRC33" s="546"/>
      <c r="HRD33" s="546"/>
      <c r="HRE33" s="546"/>
      <c r="HRF33" s="546"/>
      <c r="HRG33" s="546"/>
      <c r="HRH33" s="546"/>
      <c r="HRI33" s="546"/>
      <c r="HRJ33" s="546"/>
      <c r="HRK33" s="546"/>
      <c r="HRL33" s="546"/>
      <c r="HRM33" s="546"/>
      <c r="HRN33" s="546"/>
      <c r="HRO33" s="546"/>
      <c r="HRP33" s="546"/>
      <c r="HRQ33" s="546"/>
      <c r="HRR33" s="546"/>
      <c r="HRS33" s="546"/>
      <c r="HRT33" s="546"/>
      <c r="HRU33" s="546"/>
      <c r="HRV33" s="546"/>
      <c r="HRW33" s="546"/>
      <c r="HRX33" s="546"/>
      <c r="HRY33" s="546"/>
      <c r="HRZ33" s="546"/>
      <c r="HSA33" s="546"/>
      <c r="HSB33" s="546"/>
      <c r="HSC33" s="546"/>
      <c r="HSD33" s="546"/>
      <c r="HSE33" s="546"/>
      <c r="HSF33" s="546"/>
      <c r="HSG33" s="546"/>
      <c r="HSH33" s="546"/>
      <c r="HSI33" s="546"/>
      <c r="HSJ33" s="546"/>
      <c r="HSK33" s="546"/>
      <c r="HSL33" s="546"/>
      <c r="HSM33" s="546"/>
      <c r="HSN33" s="546"/>
      <c r="HSO33" s="546"/>
      <c r="HSP33" s="546"/>
      <c r="HSQ33" s="546"/>
      <c r="HSR33" s="546"/>
      <c r="HSS33" s="546"/>
      <c r="HST33" s="546"/>
      <c r="HSU33" s="546"/>
      <c r="HSV33" s="546"/>
      <c r="HSW33" s="546"/>
      <c r="HSX33" s="546"/>
      <c r="HSY33" s="546"/>
      <c r="HSZ33" s="546"/>
      <c r="HTA33" s="546"/>
      <c r="HTB33" s="546"/>
      <c r="HTC33" s="546"/>
      <c r="HTD33" s="546"/>
      <c r="HTE33" s="546"/>
      <c r="HTF33" s="546"/>
      <c r="HTG33" s="546"/>
      <c r="HTH33" s="546"/>
      <c r="HTI33" s="546"/>
      <c r="HTJ33" s="546"/>
      <c r="HTK33" s="546"/>
      <c r="HTL33" s="546"/>
      <c r="HTM33" s="546"/>
      <c r="HTN33" s="546"/>
      <c r="HTO33" s="546"/>
      <c r="HTP33" s="546"/>
      <c r="HTQ33" s="546"/>
      <c r="HTR33" s="546"/>
      <c r="HTS33" s="546"/>
      <c r="HTT33" s="546"/>
      <c r="HTU33" s="546"/>
      <c r="HTV33" s="546"/>
      <c r="HTW33" s="546"/>
      <c r="HTX33" s="546"/>
      <c r="HTY33" s="546"/>
      <c r="HTZ33" s="546"/>
      <c r="HUA33" s="546"/>
      <c r="HUB33" s="546"/>
      <c r="HUC33" s="546"/>
      <c r="HUD33" s="546"/>
      <c r="HUE33" s="546"/>
      <c r="HUF33" s="546"/>
      <c r="HUG33" s="546"/>
      <c r="HUH33" s="546"/>
      <c r="HUI33" s="546"/>
      <c r="HUJ33" s="546"/>
      <c r="HUK33" s="546"/>
      <c r="HUL33" s="546"/>
      <c r="HUM33" s="546"/>
      <c r="HUN33" s="546"/>
      <c r="HUO33" s="546"/>
      <c r="HUP33" s="546"/>
      <c r="HUQ33" s="546"/>
      <c r="HUR33" s="546"/>
      <c r="HUS33" s="546"/>
      <c r="HUT33" s="546"/>
      <c r="HUU33" s="546"/>
      <c r="HUV33" s="546"/>
      <c r="HUW33" s="546"/>
      <c r="HUX33" s="546"/>
      <c r="HUY33" s="546"/>
      <c r="HUZ33" s="546"/>
      <c r="HVA33" s="546"/>
      <c r="HVB33" s="546"/>
      <c r="HVC33" s="546"/>
      <c r="HVD33" s="546"/>
      <c r="HVE33" s="546"/>
      <c r="HVF33" s="546"/>
      <c r="HVG33" s="546"/>
      <c r="HVH33" s="546"/>
      <c r="HVI33" s="546"/>
      <c r="HVJ33" s="546"/>
      <c r="HVK33" s="546"/>
      <c r="HVL33" s="546"/>
      <c r="HVM33" s="546"/>
      <c r="HVN33" s="546"/>
      <c r="HVO33" s="546"/>
      <c r="HVP33" s="546"/>
      <c r="HVQ33" s="546"/>
      <c r="HVR33" s="546"/>
      <c r="HVS33" s="546"/>
      <c r="HVT33" s="546"/>
      <c r="HVU33" s="546"/>
      <c r="HVV33" s="546"/>
      <c r="HVW33" s="546"/>
      <c r="HVX33" s="546"/>
      <c r="HVY33" s="546"/>
      <c r="HVZ33" s="546"/>
      <c r="HWA33" s="546"/>
      <c r="HWB33" s="546"/>
      <c r="HWC33" s="546"/>
      <c r="HWD33" s="546"/>
      <c r="HWE33" s="546"/>
      <c r="HWF33" s="546"/>
      <c r="HWG33" s="546"/>
      <c r="HWH33" s="546"/>
      <c r="HWI33" s="546"/>
      <c r="HWJ33" s="546"/>
      <c r="HWK33" s="546"/>
      <c r="HWL33" s="546"/>
      <c r="HWM33" s="546"/>
      <c r="HWN33" s="546"/>
      <c r="HWO33" s="546"/>
      <c r="HWP33" s="546"/>
      <c r="HWQ33" s="546"/>
      <c r="HWR33" s="546"/>
      <c r="HWS33" s="546"/>
      <c r="HWT33" s="546"/>
      <c r="HWU33" s="546"/>
      <c r="HWV33" s="546"/>
      <c r="HWW33" s="546"/>
      <c r="HWX33" s="546"/>
      <c r="HWY33" s="546"/>
      <c r="HWZ33" s="546"/>
      <c r="HXA33" s="546"/>
      <c r="HXB33" s="546"/>
      <c r="HXC33" s="546"/>
      <c r="HXD33" s="546"/>
      <c r="HXE33" s="546"/>
      <c r="HXF33" s="546"/>
      <c r="HXG33" s="546"/>
      <c r="HXH33" s="546"/>
      <c r="HXI33" s="546"/>
      <c r="HXJ33" s="546"/>
      <c r="HXK33" s="546"/>
      <c r="HXL33" s="546"/>
      <c r="HXM33" s="546"/>
      <c r="HXN33" s="546"/>
      <c r="HXO33" s="546"/>
      <c r="HXP33" s="546"/>
      <c r="HXQ33" s="546"/>
      <c r="HXR33" s="546"/>
      <c r="HXS33" s="546"/>
      <c r="HXT33" s="546"/>
      <c r="HXU33" s="546"/>
      <c r="HXV33" s="546"/>
      <c r="HXW33" s="546"/>
      <c r="HXX33" s="546"/>
      <c r="HXY33" s="546"/>
      <c r="HXZ33" s="546"/>
      <c r="HYA33" s="546"/>
      <c r="HYB33" s="546"/>
      <c r="HYC33" s="546"/>
      <c r="HYD33" s="546"/>
      <c r="HYE33" s="546"/>
      <c r="HYF33" s="546"/>
      <c r="HYG33" s="546"/>
      <c r="HYH33" s="546"/>
      <c r="HYI33" s="546"/>
      <c r="HYJ33" s="546"/>
      <c r="HYK33" s="546"/>
      <c r="HYL33" s="546"/>
      <c r="HYM33" s="546"/>
      <c r="HYN33" s="546"/>
      <c r="HYO33" s="546"/>
      <c r="HYP33" s="546"/>
      <c r="HYQ33" s="546"/>
      <c r="HYR33" s="546"/>
      <c r="HYS33" s="546"/>
      <c r="HYT33" s="546"/>
      <c r="HYU33" s="546"/>
      <c r="HYV33" s="546"/>
      <c r="HYW33" s="546"/>
      <c r="HYX33" s="546"/>
      <c r="HYY33" s="546"/>
      <c r="HYZ33" s="546"/>
      <c r="HZA33" s="546"/>
      <c r="HZB33" s="546"/>
      <c r="HZC33" s="546"/>
      <c r="HZD33" s="546"/>
      <c r="HZE33" s="546"/>
      <c r="HZF33" s="546"/>
      <c r="HZG33" s="546"/>
      <c r="HZH33" s="546"/>
      <c r="HZI33" s="546"/>
      <c r="HZJ33" s="546"/>
      <c r="HZK33" s="546"/>
      <c r="HZL33" s="546"/>
      <c r="HZM33" s="546"/>
      <c r="HZN33" s="546"/>
      <c r="HZO33" s="546"/>
      <c r="HZP33" s="546"/>
      <c r="HZQ33" s="546"/>
      <c r="HZR33" s="546"/>
      <c r="HZS33" s="546"/>
      <c r="HZT33" s="546"/>
      <c r="HZU33" s="546"/>
      <c r="HZV33" s="546"/>
      <c r="HZW33" s="546"/>
      <c r="HZX33" s="546"/>
      <c r="HZY33" s="546"/>
      <c r="HZZ33" s="546"/>
      <c r="IAA33" s="546"/>
      <c r="IAB33" s="546"/>
      <c r="IAC33" s="546"/>
      <c r="IAD33" s="546"/>
      <c r="IAE33" s="546"/>
      <c r="IAF33" s="546"/>
      <c r="IAG33" s="546"/>
      <c r="IAH33" s="546"/>
      <c r="IAI33" s="546"/>
      <c r="IAJ33" s="546"/>
      <c r="IAK33" s="546"/>
      <c r="IAL33" s="546"/>
      <c r="IAM33" s="546"/>
      <c r="IAN33" s="546"/>
      <c r="IAO33" s="546"/>
      <c r="IAP33" s="546"/>
      <c r="IAQ33" s="546"/>
      <c r="IAR33" s="546"/>
      <c r="IAS33" s="546"/>
      <c r="IAT33" s="546"/>
      <c r="IAU33" s="546"/>
      <c r="IAV33" s="546"/>
      <c r="IAW33" s="546"/>
      <c r="IAX33" s="546"/>
      <c r="IAY33" s="546"/>
      <c r="IAZ33" s="546"/>
      <c r="IBA33" s="546"/>
      <c r="IBB33" s="546"/>
      <c r="IBC33" s="546"/>
      <c r="IBD33" s="546"/>
      <c r="IBE33" s="546"/>
      <c r="IBF33" s="546"/>
      <c r="IBG33" s="546"/>
      <c r="IBH33" s="546"/>
      <c r="IBI33" s="546"/>
      <c r="IBJ33" s="546"/>
      <c r="IBK33" s="546"/>
      <c r="IBL33" s="546"/>
      <c r="IBM33" s="546"/>
      <c r="IBN33" s="546"/>
      <c r="IBO33" s="546"/>
      <c r="IBP33" s="546"/>
      <c r="IBQ33" s="546"/>
      <c r="IBR33" s="546"/>
      <c r="IBS33" s="546"/>
      <c r="IBT33" s="546"/>
      <c r="IBU33" s="546"/>
      <c r="IBV33" s="546"/>
      <c r="IBW33" s="546"/>
      <c r="IBX33" s="546"/>
      <c r="IBY33" s="546"/>
      <c r="IBZ33" s="546"/>
      <c r="ICA33" s="546"/>
      <c r="ICB33" s="546"/>
      <c r="ICC33" s="546"/>
      <c r="ICD33" s="546"/>
      <c r="ICE33" s="546"/>
      <c r="ICF33" s="546"/>
      <c r="ICG33" s="546"/>
      <c r="ICH33" s="546"/>
      <c r="ICI33" s="546"/>
      <c r="ICJ33" s="546"/>
      <c r="ICK33" s="546"/>
      <c r="ICL33" s="546"/>
      <c r="ICM33" s="546"/>
      <c r="ICN33" s="546"/>
      <c r="ICO33" s="546"/>
      <c r="ICP33" s="546"/>
      <c r="ICQ33" s="546"/>
      <c r="ICR33" s="546"/>
      <c r="ICS33" s="546"/>
      <c r="ICT33" s="546"/>
      <c r="ICU33" s="546"/>
      <c r="ICV33" s="546"/>
      <c r="ICW33" s="546"/>
      <c r="ICX33" s="546"/>
      <c r="ICY33" s="546"/>
      <c r="ICZ33" s="546"/>
      <c r="IDA33" s="546"/>
      <c r="IDB33" s="546"/>
      <c r="IDC33" s="546"/>
      <c r="IDD33" s="546"/>
      <c r="IDE33" s="546"/>
      <c r="IDF33" s="546"/>
      <c r="IDG33" s="546"/>
      <c r="IDH33" s="546"/>
      <c r="IDI33" s="546"/>
      <c r="IDJ33" s="546"/>
      <c r="IDK33" s="546"/>
      <c r="IDL33" s="546"/>
      <c r="IDM33" s="546"/>
      <c r="IDN33" s="546"/>
      <c r="IDO33" s="546"/>
      <c r="IDP33" s="546"/>
      <c r="IDQ33" s="546"/>
      <c r="IDR33" s="546"/>
      <c r="IDS33" s="546"/>
      <c r="IDT33" s="546"/>
      <c r="IDU33" s="546"/>
      <c r="IDV33" s="546"/>
      <c r="IDW33" s="546"/>
      <c r="IDX33" s="546"/>
      <c r="IDY33" s="546"/>
      <c r="IDZ33" s="546"/>
      <c r="IEA33" s="546"/>
      <c r="IEB33" s="546"/>
      <c r="IEC33" s="546"/>
      <c r="IED33" s="546"/>
      <c r="IEE33" s="546"/>
      <c r="IEF33" s="546"/>
      <c r="IEG33" s="546"/>
      <c r="IEH33" s="546"/>
      <c r="IEI33" s="546"/>
      <c r="IEJ33" s="546"/>
      <c r="IEK33" s="546"/>
      <c r="IEL33" s="546"/>
      <c r="IEM33" s="546"/>
      <c r="IEN33" s="546"/>
      <c r="IEO33" s="546"/>
      <c r="IEP33" s="546"/>
      <c r="IEQ33" s="546"/>
      <c r="IER33" s="546"/>
      <c r="IES33" s="546"/>
      <c r="IET33" s="546"/>
      <c r="IEU33" s="546"/>
      <c r="IEV33" s="546"/>
      <c r="IEW33" s="546"/>
      <c r="IEX33" s="546"/>
      <c r="IEY33" s="546"/>
      <c r="IEZ33" s="546"/>
      <c r="IFA33" s="546"/>
      <c r="IFB33" s="546"/>
      <c r="IFC33" s="546"/>
      <c r="IFD33" s="546"/>
      <c r="IFE33" s="546"/>
      <c r="IFF33" s="546"/>
      <c r="IFG33" s="546"/>
      <c r="IFH33" s="546"/>
      <c r="IFI33" s="546"/>
      <c r="IFJ33" s="546"/>
      <c r="IFK33" s="546"/>
      <c r="IFL33" s="546"/>
      <c r="IFM33" s="546"/>
      <c r="IFN33" s="546"/>
      <c r="IFO33" s="546"/>
      <c r="IFP33" s="546"/>
      <c r="IFQ33" s="546"/>
      <c r="IFR33" s="546"/>
      <c r="IFS33" s="546"/>
      <c r="IFT33" s="546"/>
      <c r="IFU33" s="546"/>
      <c r="IFV33" s="546"/>
      <c r="IFW33" s="546"/>
      <c r="IFX33" s="546"/>
      <c r="IFY33" s="546"/>
      <c r="IFZ33" s="546"/>
      <c r="IGA33" s="546"/>
      <c r="IGB33" s="546"/>
      <c r="IGC33" s="546"/>
      <c r="IGD33" s="546"/>
      <c r="IGE33" s="546"/>
      <c r="IGF33" s="546"/>
      <c r="IGG33" s="546"/>
      <c r="IGH33" s="546"/>
      <c r="IGI33" s="546"/>
      <c r="IGJ33" s="546"/>
      <c r="IGK33" s="546"/>
      <c r="IGL33" s="546"/>
      <c r="IGM33" s="546"/>
      <c r="IGN33" s="546"/>
      <c r="IGO33" s="546"/>
      <c r="IGP33" s="546"/>
      <c r="IGQ33" s="546"/>
      <c r="IGR33" s="546"/>
      <c r="IGS33" s="546"/>
      <c r="IGT33" s="546"/>
      <c r="IGU33" s="546"/>
      <c r="IGV33" s="546"/>
      <c r="IGW33" s="546"/>
      <c r="IGX33" s="546"/>
      <c r="IGY33" s="546"/>
      <c r="IGZ33" s="546"/>
      <c r="IHA33" s="546"/>
      <c r="IHB33" s="546"/>
      <c r="IHC33" s="546"/>
      <c r="IHD33" s="546"/>
      <c r="IHE33" s="546"/>
      <c r="IHF33" s="546"/>
      <c r="IHG33" s="546"/>
      <c r="IHH33" s="546"/>
      <c r="IHI33" s="546"/>
      <c r="IHJ33" s="546"/>
      <c r="IHK33" s="546"/>
      <c r="IHL33" s="546"/>
      <c r="IHM33" s="546"/>
      <c r="IHN33" s="546"/>
      <c r="IHO33" s="546"/>
      <c r="IHP33" s="546"/>
      <c r="IHQ33" s="546"/>
      <c r="IHR33" s="546"/>
      <c r="IHS33" s="546"/>
      <c r="IHT33" s="546"/>
      <c r="IHU33" s="546"/>
      <c r="IHV33" s="546"/>
      <c r="IHW33" s="546"/>
      <c r="IHX33" s="546"/>
      <c r="IHY33" s="546"/>
      <c r="IHZ33" s="546"/>
      <c r="IIA33" s="546"/>
      <c r="IIB33" s="546"/>
      <c r="IIC33" s="546"/>
      <c r="IID33" s="546"/>
      <c r="IIE33" s="546"/>
      <c r="IIF33" s="546"/>
      <c r="IIG33" s="546"/>
      <c r="IIH33" s="546"/>
      <c r="III33" s="546"/>
      <c r="IIJ33" s="546"/>
      <c r="IIK33" s="546"/>
      <c r="IIL33" s="546"/>
      <c r="IIM33" s="546"/>
      <c r="IIN33" s="546"/>
      <c r="IIO33" s="546"/>
      <c r="IIP33" s="546"/>
      <c r="IIQ33" s="546"/>
      <c r="IIR33" s="546"/>
      <c r="IIS33" s="546"/>
      <c r="IIT33" s="546"/>
      <c r="IIU33" s="546"/>
      <c r="IIV33" s="546"/>
      <c r="IIW33" s="546"/>
      <c r="IIX33" s="546"/>
      <c r="IIY33" s="546"/>
      <c r="IIZ33" s="546"/>
      <c r="IJA33" s="546"/>
      <c r="IJB33" s="546"/>
      <c r="IJC33" s="546"/>
      <c r="IJD33" s="546"/>
      <c r="IJE33" s="546"/>
      <c r="IJF33" s="546"/>
      <c r="IJG33" s="546"/>
      <c r="IJH33" s="546"/>
      <c r="IJI33" s="546"/>
      <c r="IJJ33" s="546"/>
      <c r="IJK33" s="546"/>
      <c r="IJL33" s="546"/>
      <c r="IJM33" s="546"/>
      <c r="IJN33" s="546"/>
      <c r="IJO33" s="546"/>
      <c r="IJP33" s="546"/>
      <c r="IJQ33" s="546"/>
      <c r="IJR33" s="546"/>
      <c r="IJS33" s="546"/>
      <c r="IJT33" s="546"/>
      <c r="IJU33" s="546"/>
      <c r="IJV33" s="546"/>
      <c r="IJW33" s="546"/>
      <c r="IJX33" s="546"/>
      <c r="IJY33" s="546"/>
      <c r="IJZ33" s="546"/>
      <c r="IKA33" s="546"/>
      <c r="IKB33" s="546"/>
      <c r="IKC33" s="546"/>
      <c r="IKD33" s="546"/>
      <c r="IKE33" s="546"/>
      <c r="IKF33" s="546"/>
      <c r="IKG33" s="546"/>
      <c r="IKH33" s="546"/>
      <c r="IKI33" s="546"/>
      <c r="IKJ33" s="546"/>
      <c r="IKK33" s="546"/>
      <c r="IKL33" s="546"/>
      <c r="IKM33" s="546"/>
      <c r="IKN33" s="546"/>
      <c r="IKO33" s="546"/>
      <c r="IKP33" s="546"/>
      <c r="IKQ33" s="546"/>
      <c r="IKR33" s="546"/>
      <c r="IKS33" s="546"/>
      <c r="IKT33" s="546"/>
      <c r="IKU33" s="546"/>
      <c r="IKV33" s="546"/>
      <c r="IKW33" s="546"/>
      <c r="IKX33" s="546"/>
      <c r="IKY33" s="546"/>
      <c r="IKZ33" s="546"/>
      <c r="ILA33" s="546"/>
      <c r="ILB33" s="546"/>
      <c r="ILC33" s="546"/>
      <c r="ILD33" s="546"/>
      <c r="ILE33" s="546"/>
      <c r="ILF33" s="546"/>
      <c r="ILG33" s="546"/>
      <c r="ILH33" s="546"/>
      <c r="ILI33" s="546"/>
      <c r="ILJ33" s="546"/>
      <c r="ILK33" s="546"/>
      <c r="ILL33" s="546"/>
      <c r="ILM33" s="546"/>
      <c r="ILN33" s="546"/>
      <c r="ILO33" s="546"/>
      <c r="ILP33" s="546"/>
      <c r="ILQ33" s="546"/>
      <c r="ILR33" s="546"/>
      <c r="ILS33" s="546"/>
      <c r="ILT33" s="546"/>
      <c r="ILU33" s="546"/>
      <c r="ILV33" s="546"/>
      <c r="ILW33" s="546"/>
      <c r="ILX33" s="546"/>
      <c r="ILY33" s="546"/>
      <c r="ILZ33" s="546"/>
      <c r="IMA33" s="546"/>
      <c r="IMB33" s="546"/>
      <c r="IMC33" s="546"/>
      <c r="IMD33" s="546"/>
      <c r="IME33" s="546"/>
      <c r="IMF33" s="546"/>
      <c r="IMG33" s="546"/>
      <c r="IMH33" s="546"/>
      <c r="IMI33" s="546"/>
      <c r="IMJ33" s="546"/>
      <c r="IMK33" s="546"/>
      <c r="IML33" s="546"/>
      <c r="IMM33" s="546"/>
      <c r="IMN33" s="546"/>
      <c r="IMO33" s="546"/>
      <c r="IMP33" s="546"/>
      <c r="IMQ33" s="546"/>
      <c r="IMR33" s="546"/>
      <c r="IMS33" s="546"/>
      <c r="IMT33" s="546"/>
      <c r="IMU33" s="546"/>
      <c r="IMV33" s="546"/>
      <c r="IMW33" s="546"/>
      <c r="IMX33" s="546"/>
      <c r="IMY33" s="546"/>
      <c r="IMZ33" s="546"/>
      <c r="INA33" s="546"/>
      <c r="INB33" s="546"/>
      <c r="INC33" s="546"/>
      <c r="IND33" s="546"/>
      <c r="INE33" s="546"/>
      <c r="INF33" s="546"/>
      <c r="ING33" s="546"/>
      <c r="INH33" s="546"/>
      <c r="INI33" s="546"/>
      <c r="INJ33" s="546"/>
      <c r="INK33" s="546"/>
      <c r="INL33" s="546"/>
      <c r="INM33" s="546"/>
      <c r="INN33" s="546"/>
      <c r="INO33" s="546"/>
      <c r="INP33" s="546"/>
      <c r="INQ33" s="546"/>
      <c r="INR33" s="546"/>
      <c r="INS33" s="546"/>
      <c r="INT33" s="546"/>
      <c r="INU33" s="546"/>
      <c r="INV33" s="546"/>
      <c r="INW33" s="546"/>
      <c r="INX33" s="546"/>
      <c r="INY33" s="546"/>
      <c r="INZ33" s="546"/>
      <c r="IOA33" s="546"/>
      <c r="IOB33" s="546"/>
      <c r="IOC33" s="546"/>
      <c r="IOD33" s="546"/>
      <c r="IOE33" s="546"/>
      <c r="IOF33" s="546"/>
      <c r="IOG33" s="546"/>
      <c r="IOH33" s="546"/>
      <c r="IOI33" s="546"/>
      <c r="IOJ33" s="546"/>
      <c r="IOK33" s="546"/>
      <c r="IOL33" s="546"/>
      <c r="IOM33" s="546"/>
      <c r="ION33" s="546"/>
      <c r="IOO33" s="546"/>
      <c r="IOP33" s="546"/>
      <c r="IOQ33" s="546"/>
      <c r="IOR33" s="546"/>
      <c r="IOS33" s="546"/>
      <c r="IOT33" s="546"/>
      <c r="IOU33" s="546"/>
      <c r="IOV33" s="546"/>
      <c r="IOW33" s="546"/>
      <c r="IOX33" s="546"/>
      <c r="IOY33" s="546"/>
      <c r="IOZ33" s="546"/>
      <c r="IPA33" s="546"/>
      <c r="IPB33" s="546"/>
      <c r="IPC33" s="546"/>
      <c r="IPD33" s="546"/>
      <c r="IPE33" s="546"/>
      <c r="IPF33" s="546"/>
      <c r="IPG33" s="546"/>
      <c r="IPH33" s="546"/>
      <c r="IPI33" s="546"/>
      <c r="IPJ33" s="546"/>
      <c r="IPK33" s="546"/>
      <c r="IPL33" s="546"/>
      <c r="IPM33" s="546"/>
      <c r="IPN33" s="546"/>
      <c r="IPO33" s="546"/>
      <c r="IPP33" s="546"/>
      <c r="IPQ33" s="546"/>
      <c r="IPR33" s="546"/>
      <c r="IPS33" s="546"/>
      <c r="IPT33" s="546"/>
      <c r="IPU33" s="546"/>
      <c r="IPV33" s="546"/>
      <c r="IPW33" s="546"/>
      <c r="IPX33" s="546"/>
      <c r="IPY33" s="546"/>
      <c r="IPZ33" s="546"/>
      <c r="IQA33" s="546"/>
      <c r="IQB33" s="546"/>
      <c r="IQC33" s="546"/>
      <c r="IQD33" s="546"/>
      <c r="IQE33" s="546"/>
      <c r="IQF33" s="546"/>
      <c r="IQG33" s="546"/>
      <c r="IQH33" s="546"/>
      <c r="IQI33" s="546"/>
      <c r="IQJ33" s="546"/>
      <c r="IQK33" s="546"/>
      <c r="IQL33" s="546"/>
      <c r="IQM33" s="546"/>
      <c r="IQN33" s="546"/>
      <c r="IQO33" s="546"/>
      <c r="IQP33" s="546"/>
      <c r="IQQ33" s="546"/>
      <c r="IQR33" s="546"/>
      <c r="IQS33" s="546"/>
      <c r="IQT33" s="546"/>
      <c r="IQU33" s="546"/>
      <c r="IQV33" s="546"/>
      <c r="IQW33" s="546"/>
      <c r="IQX33" s="546"/>
      <c r="IQY33" s="546"/>
      <c r="IQZ33" s="546"/>
      <c r="IRA33" s="546"/>
      <c r="IRB33" s="546"/>
      <c r="IRC33" s="546"/>
      <c r="IRD33" s="546"/>
      <c r="IRE33" s="546"/>
      <c r="IRF33" s="546"/>
      <c r="IRG33" s="546"/>
      <c r="IRH33" s="546"/>
      <c r="IRI33" s="546"/>
      <c r="IRJ33" s="546"/>
      <c r="IRK33" s="546"/>
      <c r="IRL33" s="546"/>
      <c r="IRM33" s="546"/>
      <c r="IRN33" s="546"/>
      <c r="IRO33" s="546"/>
      <c r="IRP33" s="546"/>
      <c r="IRQ33" s="546"/>
      <c r="IRR33" s="546"/>
      <c r="IRS33" s="546"/>
      <c r="IRT33" s="546"/>
      <c r="IRU33" s="546"/>
      <c r="IRV33" s="546"/>
      <c r="IRW33" s="546"/>
      <c r="IRX33" s="546"/>
      <c r="IRY33" s="546"/>
      <c r="IRZ33" s="546"/>
      <c r="ISA33" s="546"/>
      <c r="ISB33" s="546"/>
      <c r="ISC33" s="546"/>
      <c r="ISD33" s="546"/>
      <c r="ISE33" s="546"/>
      <c r="ISF33" s="546"/>
      <c r="ISG33" s="546"/>
      <c r="ISH33" s="546"/>
      <c r="ISI33" s="546"/>
      <c r="ISJ33" s="546"/>
      <c r="ISK33" s="546"/>
      <c r="ISL33" s="546"/>
      <c r="ISM33" s="546"/>
      <c r="ISN33" s="546"/>
      <c r="ISO33" s="546"/>
      <c r="ISP33" s="546"/>
      <c r="ISQ33" s="546"/>
      <c r="ISR33" s="546"/>
      <c r="ISS33" s="546"/>
      <c r="IST33" s="546"/>
      <c r="ISU33" s="546"/>
      <c r="ISV33" s="546"/>
      <c r="ISW33" s="546"/>
      <c r="ISX33" s="546"/>
      <c r="ISY33" s="546"/>
      <c r="ISZ33" s="546"/>
      <c r="ITA33" s="546"/>
      <c r="ITB33" s="546"/>
      <c r="ITC33" s="546"/>
      <c r="ITD33" s="546"/>
      <c r="ITE33" s="546"/>
      <c r="ITF33" s="546"/>
      <c r="ITG33" s="546"/>
      <c r="ITH33" s="546"/>
      <c r="ITI33" s="546"/>
      <c r="ITJ33" s="546"/>
      <c r="ITK33" s="546"/>
      <c r="ITL33" s="546"/>
      <c r="ITM33" s="546"/>
      <c r="ITN33" s="546"/>
      <c r="ITO33" s="546"/>
      <c r="ITP33" s="546"/>
      <c r="ITQ33" s="546"/>
      <c r="ITR33" s="546"/>
      <c r="ITS33" s="546"/>
      <c r="ITT33" s="546"/>
      <c r="ITU33" s="546"/>
      <c r="ITV33" s="546"/>
      <c r="ITW33" s="546"/>
      <c r="ITX33" s="546"/>
      <c r="ITY33" s="546"/>
      <c r="ITZ33" s="546"/>
      <c r="IUA33" s="546"/>
      <c r="IUB33" s="546"/>
      <c r="IUC33" s="546"/>
      <c r="IUD33" s="546"/>
      <c r="IUE33" s="546"/>
      <c r="IUF33" s="546"/>
      <c r="IUG33" s="546"/>
      <c r="IUH33" s="546"/>
      <c r="IUI33" s="546"/>
      <c r="IUJ33" s="546"/>
      <c r="IUK33" s="546"/>
      <c r="IUL33" s="546"/>
      <c r="IUM33" s="546"/>
      <c r="IUN33" s="546"/>
      <c r="IUO33" s="546"/>
      <c r="IUP33" s="546"/>
      <c r="IUQ33" s="546"/>
      <c r="IUR33" s="546"/>
      <c r="IUS33" s="546"/>
      <c r="IUT33" s="546"/>
      <c r="IUU33" s="546"/>
      <c r="IUV33" s="546"/>
      <c r="IUW33" s="546"/>
      <c r="IUX33" s="546"/>
      <c r="IUY33" s="546"/>
      <c r="IUZ33" s="546"/>
      <c r="IVA33" s="546"/>
      <c r="IVB33" s="546"/>
      <c r="IVC33" s="546"/>
      <c r="IVD33" s="546"/>
      <c r="IVE33" s="546"/>
      <c r="IVF33" s="546"/>
      <c r="IVG33" s="546"/>
      <c r="IVH33" s="546"/>
      <c r="IVI33" s="546"/>
      <c r="IVJ33" s="546"/>
      <c r="IVK33" s="546"/>
      <c r="IVL33" s="546"/>
      <c r="IVM33" s="546"/>
      <c r="IVN33" s="546"/>
      <c r="IVO33" s="546"/>
      <c r="IVP33" s="546"/>
      <c r="IVQ33" s="546"/>
      <c r="IVR33" s="546"/>
      <c r="IVS33" s="546"/>
      <c r="IVT33" s="546"/>
      <c r="IVU33" s="546"/>
      <c r="IVV33" s="546"/>
      <c r="IVW33" s="546"/>
      <c r="IVX33" s="546"/>
      <c r="IVY33" s="546"/>
      <c r="IVZ33" s="546"/>
      <c r="IWA33" s="546"/>
      <c r="IWB33" s="546"/>
      <c r="IWC33" s="546"/>
      <c r="IWD33" s="546"/>
      <c r="IWE33" s="546"/>
      <c r="IWF33" s="546"/>
      <c r="IWG33" s="546"/>
      <c r="IWH33" s="546"/>
      <c r="IWI33" s="546"/>
      <c r="IWJ33" s="546"/>
      <c r="IWK33" s="546"/>
      <c r="IWL33" s="546"/>
      <c r="IWM33" s="546"/>
      <c r="IWN33" s="546"/>
      <c r="IWO33" s="546"/>
      <c r="IWP33" s="546"/>
      <c r="IWQ33" s="546"/>
      <c r="IWR33" s="546"/>
      <c r="IWS33" s="546"/>
      <c r="IWT33" s="546"/>
      <c r="IWU33" s="546"/>
      <c r="IWV33" s="546"/>
      <c r="IWW33" s="546"/>
      <c r="IWX33" s="546"/>
      <c r="IWY33" s="546"/>
      <c r="IWZ33" s="546"/>
      <c r="IXA33" s="546"/>
      <c r="IXB33" s="546"/>
      <c r="IXC33" s="546"/>
      <c r="IXD33" s="546"/>
      <c r="IXE33" s="546"/>
      <c r="IXF33" s="546"/>
      <c r="IXG33" s="546"/>
      <c r="IXH33" s="546"/>
      <c r="IXI33" s="546"/>
      <c r="IXJ33" s="546"/>
      <c r="IXK33" s="546"/>
      <c r="IXL33" s="546"/>
      <c r="IXM33" s="546"/>
      <c r="IXN33" s="546"/>
      <c r="IXO33" s="546"/>
      <c r="IXP33" s="546"/>
      <c r="IXQ33" s="546"/>
      <c r="IXR33" s="546"/>
      <c r="IXS33" s="546"/>
      <c r="IXT33" s="546"/>
      <c r="IXU33" s="546"/>
      <c r="IXV33" s="546"/>
      <c r="IXW33" s="546"/>
      <c r="IXX33" s="546"/>
      <c r="IXY33" s="546"/>
      <c r="IXZ33" s="546"/>
      <c r="IYA33" s="546"/>
      <c r="IYB33" s="546"/>
      <c r="IYC33" s="546"/>
      <c r="IYD33" s="546"/>
      <c r="IYE33" s="546"/>
      <c r="IYF33" s="546"/>
      <c r="IYG33" s="546"/>
      <c r="IYH33" s="546"/>
      <c r="IYI33" s="546"/>
      <c r="IYJ33" s="546"/>
      <c r="IYK33" s="546"/>
      <c r="IYL33" s="546"/>
      <c r="IYM33" s="546"/>
      <c r="IYN33" s="546"/>
      <c r="IYO33" s="546"/>
      <c r="IYP33" s="546"/>
      <c r="IYQ33" s="546"/>
      <c r="IYR33" s="546"/>
      <c r="IYS33" s="546"/>
      <c r="IYT33" s="546"/>
      <c r="IYU33" s="546"/>
      <c r="IYV33" s="546"/>
      <c r="IYW33" s="546"/>
      <c r="IYX33" s="546"/>
      <c r="IYY33" s="546"/>
      <c r="IYZ33" s="546"/>
      <c r="IZA33" s="546"/>
      <c r="IZB33" s="546"/>
      <c r="IZC33" s="546"/>
      <c r="IZD33" s="546"/>
      <c r="IZE33" s="546"/>
      <c r="IZF33" s="546"/>
      <c r="IZG33" s="546"/>
      <c r="IZH33" s="546"/>
      <c r="IZI33" s="546"/>
      <c r="IZJ33" s="546"/>
      <c r="IZK33" s="546"/>
      <c r="IZL33" s="546"/>
      <c r="IZM33" s="546"/>
      <c r="IZN33" s="546"/>
      <c r="IZO33" s="546"/>
      <c r="IZP33" s="546"/>
      <c r="IZQ33" s="546"/>
      <c r="IZR33" s="546"/>
      <c r="IZS33" s="546"/>
      <c r="IZT33" s="546"/>
      <c r="IZU33" s="546"/>
      <c r="IZV33" s="546"/>
      <c r="IZW33" s="546"/>
      <c r="IZX33" s="546"/>
      <c r="IZY33" s="546"/>
      <c r="IZZ33" s="546"/>
      <c r="JAA33" s="546"/>
      <c r="JAB33" s="546"/>
      <c r="JAC33" s="546"/>
      <c r="JAD33" s="546"/>
      <c r="JAE33" s="546"/>
      <c r="JAF33" s="546"/>
      <c r="JAG33" s="546"/>
      <c r="JAH33" s="546"/>
      <c r="JAI33" s="546"/>
      <c r="JAJ33" s="546"/>
      <c r="JAK33" s="546"/>
      <c r="JAL33" s="546"/>
      <c r="JAM33" s="546"/>
      <c r="JAN33" s="546"/>
      <c r="JAO33" s="546"/>
      <c r="JAP33" s="546"/>
      <c r="JAQ33" s="546"/>
      <c r="JAR33" s="546"/>
      <c r="JAS33" s="546"/>
      <c r="JAT33" s="546"/>
      <c r="JAU33" s="546"/>
      <c r="JAV33" s="546"/>
      <c r="JAW33" s="546"/>
      <c r="JAX33" s="546"/>
      <c r="JAY33" s="546"/>
      <c r="JAZ33" s="546"/>
      <c r="JBA33" s="546"/>
      <c r="JBB33" s="546"/>
      <c r="JBC33" s="546"/>
      <c r="JBD33" s="546"/>
      <c r="JBE33" s="546"/>
      <c r="JBF33" s="546"/>
      <c r="JBG33" s="546"/>
      <c r="JBH33" s="546"/>
      <c r="JBI33" s="546"/>
      <c r="JBJ33" s="546"/>
      <c r="JBK33" s="546"/>
      <c r="JBL33" s="546"/>
      <c r="JBM33" s="546"/>
      <c r="JBN33" s="546"/>
      <c r="JBO33" s="546"/>
      <c r="JBP33" s="546"/>
      <c r="JBQ33" s="546"/>
      <c r="JBR33" s="546"/>
      <c r="JBS33" s="546"/>
      <c r="JBT33" s="546"/>
      <c r="JBU33" s="546"/>
      <c r="JBV33" s="546"/>
      <c r="JBW33" s="546"/>
      <c r="JBX33" s="546"/>
      <c r="JBY33" s="546"/>
      <c r="JBZ33" s="546"/>
      <c r="JCA33" s="546"/>
      <c r="JCB33" s="546"/>
      <c r="JCC33" s="546"/>
      <c r="JCD33" s="546"/>
      <c r="JCE33" s="546"/>
      <c r="JCF33" s="546"/>
      <c r="JCG33" s="546"/>
      <c r="JCH33" s="546"/>
      <c r="JCI33" s="546"/>
      <c r="JCJ33" s="546"/>
      <c r="JCK33" s="546"/>
      <c r="JCL33" s="546"/>
      <c r="JCM33" s="546"/>
      <c r="JCN33" s="546"/>
      <c r="JCO33" s="546"/>
      <c r="JCP33" s="546"/>
      <c r="JCQ33" s="546"/>
      <c r="JCR33" s="546"/>
      <c r="JCS33" s="546"/>
      <c r="JCT33" s="546"/>
      <c r="JCU33" s="546"/>
      <c r="JCV33" s="546"/>
      <c r="JCW33" s="546"/>
      <c r="JCX33" s="546"/>
      <c r="JCY33" s="546"/>
      <c r="JCZ33" s="546"/>
      <c r="JDA33" s="546"/>
      <c r="JDB33" s="546"/>
      <c r="JDC33" s="546"/>
      <c r="JDD33" s="546"/>
      <c r="JDE33" s="546"/>
      <c r="JDF33" s="546"/>
      <c r="JDG33" s="546"/>
      <c r="JDH33" s="546"/>
      <c r="JDI33" s="546"/>
      <c r="JDJ33" s="546"/>
      <c r="JDK33" s="546"/>
      <c r="JDL33" s="546"/>
      <c r="JDM33" s="546"/>
      <c r="JDN33" s="546"/>
      <c r="JDO33" s="546"/>
      <c r="JDP33" s="546"/>
      <c r="JDQ33" s="546"/>
      <c r="JDR33" s="546"/>
      <c r="JDS33" s="546"/>
      <c r="JDT33" s="546"/>
      <c r="JDU33" s="546"/>
      <c r="JDV33" s="546"/>
      <c r="JDW33" s="546"/>
      <c r="JDX33" s="546"/>
      <c r="JDY33" s="546"/>
      <c r="JDZ33" s="546"/>
      <c r="JEA33" s="546"/>
      <c r="JEB33" s="546"/>
      <c r="JEC33" s="546"/>
      <c r="JED33" s="546"/>
      <c r="JEE33" s="546"/>
      <c r="JEF33" s="546"/>
      <c r="JEG33" s="546"/>
      <c r="JEH33" s="546"/>
      <c r="JEI33" s="546"/>
      <c r="JEJ33" s="546"/>
      <c r="JEK33" s="546"/>
      <c r="JEL33" s="546"/>
      <c r="JEM33" s="546"/>
      <c r="JEN33" s="546"/>
      <c r="JEO33" s="546"/>
      <c r="JEP33" s="546"/>
      <c r="JEQ33" s="546"/>
      <c r="JER33" s="546"/>
      <c r="JES33" s="546"/>
      <c r="JET33" s="546"/>
      <c r="JEU33" s="546"/>
      <c r="JEV33" s="546"/>
      <c r="JEW33" s="546"/>
      <c r="JEX33" s="546"/>
      <c r="JEY33" s="546"/>
      <c r="JEZ33" s="546"/>
      <c r="JFA33" s="546"/>
      <c r="JFB33" s="546"/>
      <c r="JFC33" s="546"/>
      <c r="JFD33" s="546"/>
      <c r="JFE33" s="546"/>
      <c r="JFF33" s="546"/>
      <c r="JFG33" s="546"/>
      <c r="JFH33" s="546"/>
      <c r="JFI33" s="546"/>
      <c r="JFJ33" s="546"/>
      <c r="JFK33" s="546"/>
      <c r="JFL33" s="546"/>
      <c r="JFM33" s="546"/>
      <c r="JFN33" s="546"/>
      <c r="JFO33" s="546"/>
      <c r="JFP33" s="546"/>
      <c r="JFQ33" s="546"/>
      <c r="JFR33" s="546"/>
      <c r="JFS33" s="546"/>
      <c r="JFT33" s="546"/>
      <c r="JFU33" s="546"/>
      <c r="JFV33" s="546"/>
      <c r="JFW33" s="546"/>
      <c r="JFX33" s="546"/>
      <c r="JFY33" s="546"/>
      <c r="JFZ33" s="546"/>
      <c r="JGA33" s="546"/>
      <c r="JGB33" s="546"/>
      <c r="JGC33" s="546"/>
      <c r="JGD33" s="546"/>
      <c r="JGE33" s="546"/>
      <c r="JGF33" s="546"/>
      <c r="JGG33" s="546"/>
      <c r="JGH33" s="546"/>
      <c r="JGI33" s="546"/>
      <c r="JGJ33" s="546"/>
      <c r="JGK33" s="546"/>
      <c r="JGL33" s="546"/>
      <c r="JGM33" s="546"/>
      <c r="JGN33" s="546"/>
      <c r="JGO33" s="546"/>
      <c r="JGP33" s="546"/>
      <c r="JGQ33" s="546"/>
      <c r="JGR33" s="546"/>
      <c r="JGS33" s="546"/>
      <c r="JGT33" s="546"/>
      <c r="JGU33" s="546"/>
      <c r="JGV33" s="546"/>
      <c r="JGW33" s="546"/>
      <c r="JGX33" s="546"/>
      <c r="JGY33" s="546"/>
      <c r="JGZ33" s="546"/>
      <c r="JHA33" s="546"/>
      <c r="JHB33" s="546"/>
      <c r="JHC33" s="546"/>
      <c r="JHD33" s="546"/>
      <c r="JHE33" s="546"/>
      <c r="JHF33" s="546"/>
      <c r="JHG33" s="546"/>
      <c r="JHH33" s="546"/>
      <c r="JHI33" s="546"/>
      <c r="JHJ33" s="546"/>
      <c r="JHK33" s="546"/>
      <c r="JHL33" s="546"/>
      <c r="JHM33" s="546"/>
      <c r="JHN33" s="546"/>
      <c r="JHO33" s="546"/>
      <c r="JHP33" s="546"/>
      <c r="JHQ33" s="546"/>
      <c r="JHR33" s="546"/>
      <c r="JHS33" s="546"/>
      <c r="JHT33" s="546"/>
      <c r="JHU33" s="546"/>
      <c r="JHV33" s="546"/>
      <c r="JHW33" s="546"/>
      <c r="JHX33" s="546"/>
      <c r="JHY33" s="546"/>
      <c r="JHZ33" s="546"/>
      <c r="JIA33" s="546"/>
      <c r="JIB33" s="546"/>
      <c r="JIC33" s="546"/>
      <c r="JID33" s="546"/>
      <c r="JIE33" s="546"/>
      <c r="JIF33" s="546"/>
      <c r="JIG33" s="546"/>
      <c r="JIH33" s="546"/>
      <c r="JII33" s="546"/>
      <c r="JIJ33" s="546"/>
      <c r="JIK33" s="546"/>
      <c r="JIL33" s="546"/>
      <c r="JIM33" s="546"/>
      <c r="JIN33" s="546"/>
      <c r="JIO33" s="546"/>
      <c r="JIP33" s="546"/>
      <c r="JIQ33" s="546"/>
      <c r="JIR33" s="546"/>
      <c r="JIS33" s="546"/>
      <c r="JIT33" s="546"/>
      <c r="JIU33" s="546"/>
      <c r="JIV33" s="546"/>
      <c r="JIW33" s="546"/>
      <c r="JIX33" s="546"/>
      <c r="JIY33" s="546"/>
      <c r="JIZ33" s="546"/>
      <c r="JJA33" s="546"/>
      <c r="JJB33" s="546"/>
      <c r="JJC33" s="546"/>
      <c r="JJD33" s="546"/>
      <c r="JJE33" s="546"/>
      <c r="JJF33" s="546"/>
      <c r="JJG33" s="546"/>
      <c r="JJH33" s="546"/>
      <c r="JJI33" s="546"/>
      <c r="JJJ33" s="546"/>
      <c r="JJK33" s="546"/>
      <c r="JJL33" s="546"/>
      <c r="JJM33" s="546"/>
      <c r="JJN33" s="546"/>
      <c r="JJO33" s="546"/>
      <c r="JJP33" s="546"/>
      <c r="JJQ33" s="546"/>
      <c r="JJR33" s="546"/>
      <c r="JJS33" s="546"/>
      <c r="JJT33" s="546"/>
      <c r="JJU33" s="546"/>
      <c r="JJV33" s="546"/>
      <c r="JJW33" s="546"/>
      <c r="JJX33" s="546"/>
      <c r="JJY33" s="546"/>
      <c r="JJZ33" s="546"/>
      <c r="JKA33" s="546"/>
      <c r="JKB33" s="546"/>
      <c r="JKC33" s="546"/>
      <c r="JKD33" s="546"/>
      <c r="JKE33" s="546"/>
      <c r="JKF33" s="546"/>
      <c r="JKG33" s="546"/>
      <c r="JKH33" s="546"/>
      <c r="JKI33" s="546"/>
      <c r="JKJ33" s="546"/>
      <c r="JKK33" s="546"/>
      <c r="JKL33" s="546"/>
      <c r="JKM33" s="546"/>
      <c r="JKN33" s="546"/>
      <c r="JKO33" s="546"/>
      <c r="JKP33" s="546"/>
      <c r="JKQ33" s="546"/>
      <c r="JKR33" s="546"/>
      <c r="JKS33" s="546"/>
      <c r="JKT33" s="546"/>
      <c r="JKU33" s="546"/>
      <c r="JKV33" s="546"/>
      <c r="JKW33" s="546"/>
      <c r="JKX33" s="546"/>
      <c r="JKY33" s="546"/>
      <c r="JKZ33" s="546"/>
      <c r="JLA33" s="546"/>
      <c r="JLB33" s="546"/>
      <c r="JLC33" s="546"/>
      <c r="JLD33" s="546"/>
      <c r="JLE33" s="546"/>
      <c r="JLF33" s="546"/>
      <c r="JLG33" s="546"/>
      <c r="JLH33" s="546"/>
      <c r="JLI33" s="546"/>
      <c r="JLJ33" s="546"/>
      <c r="JLK33" s="546"/>
      <c r="JLL33" s="546"/>
      <c r="JLM33" s="546"/>
      <c r="JLN33" s="546"/>
      <c r="JLO33" s="546"/>
      <c r="JLP33" s="546"/>
      <c r="JLQ33" s="546"/>
      <c r="JLR33" s="546"/>
      <c r="JLS33" s="546"/>
      <c r="JLT33" s="546"/>
      <c r="JLU33" s="546"/>
      <c r="JLV33" s="546"/>
      <c r="JLW33" s="546"/>
      <c r="JLX33" s="546"/>
      <c r="JLY33" s="546"/>
      <c r="JLZ33" s="546"/>
      <c r="JMA33" s="546"/>
      <c r="JMB33" s="546"/>
      <c r="JMC33" s="546"/>
      <c r="JMD33" s="546"/>
      <c r="JME33" s="546"/>
      <c r="JMF33" s="546"/>
      <c r="JMG33" s="546"/>
      <c r="JMH33" s="546"/>
      <c r="JMI33" s="546"/>
      <c r="JMJ33" s="546"/>
      <c r="JMK33" s="546"/>
      <c r="JML33" s="546"/>
      <c r="JMM33" s="546"/>
      <c r="JMN33" s="546"/>
      <c r="JMO33" s="546"/>
      <c r="JMP33" s="546"/>
      <c r="JMQ33" s="546"/>
      <c r="JMR33" s="546"/>
      <c r="JMS33" s="546"/>
      <c r="JMT33" s="546"/>
      <c r="JMU33" s="546"/>
      <c r="JMV33" s="546"/>
      <c r="JMW33" s="546"/>
      <c r="JMX33" s="546"/>
      <c r="JMY33" s="546"/>
      <c r="JMZ33" s="546"/>
      <c r="JNA33" s="546"/>
      <c r="JNB33" s="546"/>
      <c r="JNC33" s="546"/>
      <c r="JND33" s="546"/>
      <c r="JNE33" s="546"/>
      <c r="JNF33" s="546"/>
      <c r="JNG33" s="546"/>
      <c r="JNH33" s="546"/>
      <c r="JNI33" s="546"/>
      <c r="JNJ33" s="546"/>
      <c r="JNK33" s="546"/>
      <c r="JNL33" s="546"/>
      <c r="JNM33" s="546"/>
      <c r="JNN33" s="546"/>
      <c r="JNO33" s="546"/>
      <c r="JNP33" s="546"/>
      <c r="JNQ33" s="546"/>
      <c r="JNR33" s="546"/>
      <c r="JNS33" s="546"/>
      <c r="JNT33" s="546"/>
      <c r="JNU33" s="546"/>
      <c r="JNV33" s="546"/>
      <c r="JNW33" s="546"/>
      <c r="JNX33" s="546"/>
      <c r="JNY33" s="546"/>
      <c r="JNZ33" s="546"/>
      <c r="JOA33" s="546"/>
      <c r="JOB33" s="546"/>
      <c r="JOC33" s="546"/>
      <c r="JOD33" s="546"/>
      <c r="JOE33" s="546"/>
      <c r="JOF33" s="546"/>
      <c r="JOG33" s="546"/>
      <c r="JOH33" s="546"/>
      <c r="JOI33" s="546"/>
      <c r="JOJ33" s="546"/>
      <c r="JOK33" s="546"/>
      <c r="JOL33" s="546"/>
      <c r="JOM33" s="546"/>
      <c r="JON33" s="546"/>
      <c r="JOO33" s="546"/>
      <c r="JOP33" s="546"/>
      <c r="JOQ33" s="546"/>
      <c r="JOR33" s="546"/>
      <c r="JOS33" s="546"/>
      <c r="JOT33" s="546"/>
      <c r="JOU33" s="546"/>
      <c r="JOV33" s="546"/>
      <c r="JOW33" s="546"/>
      <c r="JOX33" s="546"/>
      <c r="JOY33" s="546"/>
      <c r="JOZ33" s="546"/>
      <c r="JPA33" s="546"/>
      <c r="JPB33" s="546"/>
      <c r="JPC33" s="546"/>
      <c r="JPD33" s="546"/>
      <c r="JPE33" s="546"/>
      <c r="JPF33" s="546"/>
      <c r="JPG33" s="546"/>
      <c r="JPH33" s="546"/>
      <c r="JPI33" s="546"/>
      <c r="JPJ33" s="546"/>
      <c r="JPK33" s="546"/>
      <c r="JPL33" s="546"/>
      <c r="JPM33" s="546"/>
      <c r="JPN33" s="546"/>
      <c r="JPO33" s="546"/>
      <c r="JPP33" s="546"/>
      <c r="JPQ33" s="546"/>
      <c r="JPR33" s="546"/>
      <c r="JPS33" s="546"/>
      <c r="JPT33" s="546"/>
      <c r="JPU33" s="546"/>
      <c r="JPV33" s="546"/>
      <c r="JPW33" s="546"/>
      <c r="JPX33" s="546"/>
      <c r="JPY33" s="546"/>
      <c r="JPZ33" s="546"/>
      <c r="JQA33" s="546"/>
      <c r="JQB33" s="546"/>
      <c r="JQC33" s="546"/>
      <c r="JQD33" s="546"/>
      <c r="JQE33" s="546"/>
      <c r="JQF33" s="546"/>
      <c r="JQG33" s="546"/>
      <c r="JQH33" s="546"/>
      <c r="JQI33" s="546"/>
      <c r="JQJ33" s="546"/>
      <c r="JQK33" s="546"/>
      <c r="JQL33" s="546"/>
      <c r="JQM33" s="546"/>
      <c r="JQN33" s="546"/>
      <c r="JQO33" s="546"/>
      <c r="JQP33" s="546"/>
      <c r="JQQ33" s="546"/>
      <c r="JQR33" s="546"/>
      <c r="JQS33" s="546"/>
      <c r="JQT33" s="546"/>
      <c r="JQU33" s="546"/>
      <c r="JQV33" s="546"/>
      <c r="JQW33" s="546"/>
      <c r="JQX33" s="546"/>
      <c r="JQY33" s="546"/>
      <c r="JQZ33" s="546"/>
      <c r="JRA33" s="546"/>
      <c r="JRB33" s="546"/>
      <c r="JRC33" s="546"/>
      <c r="JRD33" s="546"/>
      <c r="JRE33" s="546"/>
      <c r="JRF33" s="546"/>
      <c r="JRG33" s="546"/>
      <c r="JRH33" s="546"/>
      <c r="JRI33" s="546"/>
      <c r="JRJ33" s="546"/>
      <c r="JRK33" s="546"/>
      <c r="JRL33" s="546"/>
      <c r="JRM33" s="546"/>
      <c r="JRN33" s="546"/>
      <c r="JRO33" s="546"/>
      <c r="JRP33" s="546"/>
      <c r="JRQ33" s="546"/>
      <c r="JRR33" s="546"/>
      <c r="JRS33" s="546"/>
      <c r="JRT33" s="546"/>
      <c r="JRU33" s="546"/>
      <c r="JRV33" s="546"/>
      <c r="JRW33" s="546"/>
      <c r="JRX33" s="546"/>
      <c r="JRY33" s="546"/>
      <c r="JRZ33" s="546"/>
      <c r="JSA33" s="546"/>
      <c r="JSB33" s="546"/>
      <c r="JSC33" s="546"/>
      <c r="JSD33" s="546"/>
      <c r="JSE33" s="546"/>
      <c r="JSF33" s="546"/>
      <c r="JSG33" s="546"/>
      <c r="JSH33" s="546"/>
      <c r="JSI33" s="546"/>
      <c r="JSJ33" s="546"/>
      <c r="JSK33" s="546"/>
      <c r="JSL33" s="546"/>
      <c r="JSM33" s="546"/>
      <c r="JSN33" s="546"/>
      <c r="JSO33" s="546"/>
      <c r="JSP33" s="546"/>
      <c r="JSQ33" s="546"/>
      <c r="JSR33" s="546"/>
      <c r="JSS33" s="546"/>
      <c r="JST33" s="546"/>
      <c r="JSU33" s="546"/>
      <c r="JSV33" s="546"/>
      <c r="JSW33" s="546"/>
      <c r="JSX33" s="546"/>
      <c r="JSY33" s="546"/>
      <c r="JSZ33" s="546"/>
      <c r="JTA33" s="546"/>
      <c r="JTB33" s="546"/>
      <c r="JTC33" s="546"/>
      <c r="JTD33" s="546"/>
      <c r="JTE33" s="546"/>
      <c r="JTF33" s="546"/>
      <c r="JTG33" s="546"/>
      <c r="JTH33" s="546"/>
      <c r="JTI33" s="546"/>
      <c r="JTJ33" s="546"/>
      <c r="JTK33" s="546"/>
      <c r="JTL33" s="546"/>
      <c r="JTM33" s="546"/>
      <c r="JTN33" s="546"/>
      <c r="JTO33" s="546"/>
      <c r="JTP33" s="546"/>
      <c r="JTQ33" s="546"/>
      <c r="JTR33" s="546"/>
      <c r="JTS33" s="546"/>
      <c r="JTT33" s="546"/>
      <c r="JTU33" s="546"/>
      <c r="JTV33" s="546"/>
      <c r="JTW33" s="546"/>
      <c r="JTX33" s="546"/>
      <c r="JTY33" s="546"/>
      <c r="JTZ33" s="546"/>
      <c r="JUA33" s="546"/>
      <c r="JUB33" s="546"/>
      <c r="JUC33" s="546"/>
      <c r="JUD33" s="546"/>
      <c r="JUE33" s="546"/>
      <c r="JUF33" s="546"/>
      <c r="JUG33" s="546"/>
      <c r="JUH33" s="546"/>
      <c r="JUI33" s="546"/>
      <c r="JUJ33" s="546"/>
      <c r="JUK33" s="546"/>
      <c r="JUL33" s="546"/>
      <c r="JUM33" s="546"/>
      <c r="JUN33" s="546"/>
      <c r="JUO33" s="546"/>
      <c r="JUP33" s="546"/>
      <c r="JUQ33" s="546"/>
      <c r="JUR33" s="546"/>
      <c r="JUS33" s="546"/>
      <c r="JUT33" s="546"/>
      <c r="JUU33" s="546"/>
      <c r="JUV33" s="546"/>
      <c r="JUW33" s="546"/>
      <c r="JUX33" s="546"/>
      <c r="JUY33" s="546"/>
      <c r="JUZ33" s="546"/>
      <c r="JVA33" s="546"/>
      <c r="JVB33" s="546"/>
      <c r="JVC33" s="546"/>
      <c r="JVD33" s="546"/>
      <c r="JVE33" s="546"/>
      <c r="JVF33" s="546"/>
      <c r="JVG33" s="546"/>
      <c r="JVH33" s="546"/>
      <c r="JVI33" s="546"/>
      <c r="JVJ33" s="546"/>
      <c r="JVK33" s="546"/>
      <c r="JVL33" s="546"/>
      <c r="JVM33" s="546"/>
      <c r="JVN33" s="546"/>
      <c r="JVO33" s="546"/>
      <c r="JVP33" s="546"/>
      <c r="JVQ33" s="546"/>
      <c r="JVR33" s="546"/>
      <c r="JVS33" s="546"/>
      <c r="JVT33" s="546"/>
      <c r="JVU33" s="546"/>
      <c r="JVV33" s="546"/>
      <c r="JVW33" s="546"/>
      <c r="JVX33" s="546"/>
      <c r="JVY33" s="546"/>
      <c r="JVZ33" s="546"/>
      <c r="JWA33" s="546"/>
      <c r="JWB33" s="546"/>
      <c r="JWC33" s="546"/>
      <c r="JWD33" s="546"/>
      <c r="JWE33" s="546"/>
      <c r="JWF33" s="546"/>
      <c r="JWG33" s="546"/>
      <c r="JWH33" s="546"/>
      <c r="JWI33" s="546"/>
      <c r="JWJ33" s="546"/>
      <c r="JWK33" s="546"/>
      <c r="JWL33" s="546"/>
      <c r="JWM33" s="546"/>
      <c r="JWN33" s="546"/>
      <c r="JWO33" s="546"/>
      <c r="JWP33" s="546"/>
      <c r="JWQ33" s="546"/>
      <c r="JWR33" s="546"/>
      <c r="JWS33" s="546"/>
      <c r="JWT33" s="546"/>
      <c r="JWU33" s="546"/>
      <c r="JWV33" s="546"/>
      <c r="JWW33" s="546"/>
      <c r="JWX33" s="546"/>
      <c r="JWY33" s="546"/>
      <c r="JWZ33" s="546"/>
      <c r="JXA33" s="546"/>
      <c r="JXB33" s="546"/>
      <c r="JXC33" s="546"/>
      <c r="JXD33" s="546"/>
      <c r="JXE33" s="546"/>
      <c r="JXF33" s="546"/>
      <c r="JXG33" s="546"/>
      <c r="JXH33" s="546"/>
      <c r="JXI33" s="546"/>
      <c r="JXJ33" s="546"/>
      <c r="JXK33" s="546"/>
      <c r="JXL33" s="546"/>
      <c r="JXM33" s="546"/>
      <c r="JXN33" s="546"/>
      <c r="JXO33" s="546"/>
      <c r="JXP33" s="546"/>
      <c r="JXQ33" s="546"/>
      <c r="JXR33" s="546"/>
      <c r="JXS33" s="546"/>
      <c r="JXT33" s="546"/>
      <c r="JXU33" s="546"/>
      <c r="JXV33" s="546"/>
      <c r="JXW33" s="546"/>
      <c r="JXX33" s="546"/>
      <c r="JXY33" s="546"/>
      <c r="JXZ33" s="546"/>
      <c r="JYA33" s="546"/>
      <c r="JYB33" s="546"/>
      <c r="JYC33" s="546"/>
      <c r="JYD33" s="546"/>
      <c r="JYE33" s="546"/>
      <c r="JYF33" s="546"/>
      <c r="JYG33" s="546"/>
      <c r="JYH33" s="546"/>
      <c r="JYI33" s="546"/>
      <c r="JYJ33" s="546"/>
      <c r="JYK33" s="546"/>
      <c r="JYL33" s="546"/>
      <c r="JYM33" s="546"/>
      <c r="JYN33" s="546"/>
      <c r="JYO33" s="546"/>
      <c r="JYP33" s="546"/>
      <c r="JYQ33" s="546"/>
      <c r="JYR33" s="546"/>
      <c r="JYS33" s="546"/>
      <c r="JYT33" s="546"/>
      <c r="JYU33" s="546"/>
      <c r="JYV33" s="546"/>
      <c r="JYW33" s="546"/>
      <c r="JYX33" s="546"/>
      <c r="JYY33" s="546"/>
      <c r="JYZ33" s="546"/>
      <c r="JZA33" s="546"/>
      <c r="JZB33" s="546"/>
      <c r="JZC33" s="546"/>
      <c r="JZD33" s="546"/>
      <c r="JZE33" s="546"/>
      <c r="JZF33" s="546"/>
      <c r="JZG33" s="546"/>
      <c r="JZH33" s="546"/>
      <c r="JZI33" s="546"/>
      <c r="JZJ33" s="546"/>
      <c r="JZK33" s="546"/>
      <c r="JZL33" s="546"/>
      <c r="JZM33" s="546"/>
      <c r="JZN33" s="546"/>
      <c r="JZO33" s="546"/>
      <c r="JZP33" s="546"/>
      <c r="JZQ33" s="546"/>
      <c r="JZR33" s="546"/>
      <c r="JZS33" s="546"/>
      <c r="JZT33" s="546"/>
      <c r="JZU33" s="546"/>
      <c r="JZV33" s="546"/>
      <c r="JZW33" s="546"/>
      <c r="JZX33" s="546"/>
      <c r="JZY33" s="546"/>
      <c r="JZZ33" s="546"/>
      <c r="KAA33" s="546"/>
      <c r="KAB33" s="546"/>
      <c r="KAC33" s="546"/>
      <c r="KAD33" s="546"/>
      <c r="KAE33" s="546"/>
      <c r="KAF33" s="546"/>
      <c r="KAG33" s="546"/>
      <c r="KAH33" s="546"/>
      <c r="KAI33" s="546"/>
      <c r="KAJ33" s="546"/>
      <c r="KAK33" s="546"/>
      <c r="KAL33" s="546"/>
      <c r="KAM33" s="546"/>
      <c r="KAN33" s="546"/>
      <c r="KAO33" s="546"/>
      <c r="KAP33" s="546"/>
      <c r="KAQ33" s="546"/>
      <c r="KAR33" s="546"/>
      <c r="KAS33" s="546"/>
      <c r="KAT33" s="546"/>
      <c r="KAU33" s="546"/>
      <c r="KAV33" s="546"/>
      <c r="KAW33" s="546"/>
      <c r="KAX33" s="546"/>
      <c r="KAY33" s="546"/>
      <c r="KAZ33" s="546"/>
      <c r="KBA33" s="546"/>
      <c r="KBB33" s="546"/>
      <c r="KBC33" s="546"/>
      <c r="KBD33" s="546"/>
      <c r="KBE33" s="546"/>
      <c r="KBF33" s="546"/>
      <c r="KBG33" s="546"/>
      <c r="KBH33" s="546"/>
      <c r="KBI33" s="546"/>
      <c r="KBJ33" s="546"/>
      <c r="KBK33" s="546"/>
      <c r="KBL33" s="546"/>
      <c r="KBM33" s="546"/>
      <c r="KBN33" s="546"/>
      <c r="KBO33" s="546"/>
      <c r="KBP33" s="546"/>
      <c r="KBQ33" s="546"/>
      <c r="KBR33" s="546"/>
      <c r="KBS33" s="546"/>
      <c r="KBT33" s="546"/>
      <c r="KBU33" s="546"/>
      <c r="KBV33" s="546"/>
      <c r="KBW33" s="546"/>
      <c r="KBX33" s="546"/>
      <c r="KBY33" s="546"/>
      <c r="KBZ33" s="546"/>
      <c r="KCA33" s="546"/>
      <c r="KCB33" s="546"/>
      <c r="KCC33" s="546"/>
      <c r="KCD33" s="546"/>
      <c r="KCE33" s="546"/>
      <c r="KCF33" s="546"/>
      <c r="KCG33" s="546"/>
      <c r="KCH33" s="546"/>
      <c r="KCI33" s="546"/>
      <c r="KCJ33" s="546"/>
      <c r="KCK33" s="546"/>
      <c r="KCL33" s="546"/>
      <c r="KCM33" s="546"/>
      <c r="KCN33" s="546"/>
      <c r="KCO33" s="546"/>
      <c r="KCP33" s="546"/>
      <c r="KCQ33" s="546"/>
      <c r="KCR33" s="546"/>
      <c r="KCS33" s="546"/>
      <c r="KCT33" s="546"/>
      <c r="KCU33" s="546"/>
      <c r="KCV33" s="546"/>
      <c r="KCW33" s="546"/>
      <c r="KCX33" s="546"/>
      <c r="KCY33" s="546"/>
      <c r="KCZ33" s="546"/>
      <c r="KDA33" s="546"/>
      <c r="KDB33" s="546"/>
      <c r="KDC33" s="546"/>
      <c r="KDD33" s="546"/>
      <c r="KDE33" s="546"/>
      <c r="KDF33" s="546"/>
      <c r="KDG33" s="546"/>
      <c r="KDH33" s="546"/>
      <c r="KDI33" s="546"/>
      <c r="KDJ33" s="546"/>
      <c r="KDK33" s="546"/>
      <c r="KDL33" s="546"/>
      <c r="KDM33" s="546"/>
      <c r="KDN33" s="546"/>
      <c r="KDO33" s="546"/>
      <c r="KDP33" s="546"/>
      <c r="KDQ33" s="546"/>
      <c r="KDR33" s="546"/>
      <c r="KDS33" s="546"/>
      <c r="KDT33" s="546"/>
      <c r="KDU33" s="546"/>
      <c r="KDV33" s="546"/>
      <c r="KDW33" s="546"/>
      <c r="KDX33" s="546"/>
      <c r="KDY33" s="546"/>
      <c r="KDZ33" s="546"/>
      <c r="KEA33" s="546"/>
      <c r="KEB33" s="546"/>
      <c r="KEC33" s="546"/>
      <c r="KED33" s="546"/>
      <c r="KEE33" s="546"/>
      <c r="KEF33" s="546"/>
      <c r="KEG33" s="546"/>
      <c r="KEH33" s="546"/>
      <c r="KEI33" s="546"/>
      <c r="KEJ33" s="546"/>
      <c r="KEK33" s="546"/>
      <c r="KEL33" s="546"/>
      <c r="KEM33" s="546"/>
      <c r="KEN33" s="546"/>
      <c r="KEO33" s="546"/>
      <c r="KEP33" s="546"/>
      <c r="KEQ33" s="546"/>
      <c r="KER33" s="546"/>
      <c r="KES33" s="546"/>
      <c r="KET33" s="546"/>
      <c r="KEU33" s="546"/>
      <c r="KEV33" s="546"/>
      <c r="KEW33" s="546"/>
      <c r="KEX33" s="546"/>
      <c r="KEY33" s="546"/>
      <c r="KEZ33" s="546"/>
      <c r="KFA33" s="546"/>
      <c r="KFB33" s="546"/>
      <c r="KFC33" s="546"/>
      <c r="KFD33" s="546"/>
      <c r="KFE33" s="546"/>
      <c r="KFF33" s="546"/>
      <c r="KFG33" s="546"/>
      <c r="KFH33" s="546"/>
      <c r="KFI33" s="546"/>
      <c r="KFJ33" s="546"/>
      <c r="KFK33" s="546"/>
      <c r="KFL33" s="546"/>
      <c r="KFM33" s="546"/>
      <c r="KFN33" s="546"/>
      <c r="KFO33" s="546"/>
      <c r="KFP33" s="546"/>
      <c r="KFQ33" s="546"/>
      <c r="KFR33" s="546"/>
      <c r="KFS33" s="546"/>
      <c r="KFT33" s="546"/>
      <c r="KFU33" s="546"/>
      <c r="KFV33" s="546"/>
      <c r="KFW33" s="546"/>
      <c r="KFX33" s="546"/>
      <c r="KFY33" s="546"/>
      <c r="KFZ33" s="546"/>
      <c r="KGA33" s="546"/>
      <c r="KGB33" s="546"/>
      <c r="KGC33" s="546"/>
      <c r="KGD33" s="546"/>
      <c r="KGE33" s="546"/>
      <c r="KGF33" s="546"/>
      <c r="KGG33" s="546"/>
      <c r="KGH33" s="546"/>
      <c r="KGI33" s="546"/>
      <c r="KGJ33" s="546"/>
      <c r="KGK33" s="546"/>
      <c r="KGL33" s="546"/>
      <c r="KGM33" s="546"/>
      <c r="KGN33" s="546"/>
      <c r="KGO33" s="546"/>
      <c r="KGP33" s="546"/>
      <c r="KGQ33" s="546"/>
      <c r="KGR33" s="546"/>
      <c r="KGS33" s="546"/>
      <c r="KGT33" s="546"/>
      <c r="KGU33" s="546"/>
      <c r="KGV33" s="546"/>
      <c r="KGW33" s="546"/>
      <c r="KGX33" s="546"/>
      <c r="KGY33" s="546"/>
      <c r="KGZ33" s="546"/>
      <c r="KHA33" s="546"/>
      <c r="KHB33" s="546"/>
      <c r="KHC33" s="546"/>
      <c r="KHD33" s="546"/>
      <c r="KHE33" s="546"/>
      <c r="KHF33" s="546"/>
      <c r="KHG33" s="546"/>
      <c r="KHH33" s="546"/>
      <c r="KHI33" s="546"/>
      <c r="KHJ33" s="546"/>
      <c r="KHK33" s="546"/>
      <c r="KHL33" s="546"/>
      <c r="KHM33" s="546"/>
      <c r="KHN33" s="546"/>
      <c r="KHO33" s="546"/>
      <c r="KHP33" s="546"/>
      <c r="KHQ33" s="546"/>
      <c r="KHR33" s="546"/>
      <c r="KHS33" s="546"/>
      <c r="KHT33" s="546"/>
      <c r="KHU33" s="546"/>
      <c r="KHV33" s="546"/>
      <c r="KHW33" s="546"/>
      <c r="KHX33" s="546"/>
      <c r="KHY33" s="546"/>
      <c r="KHZ33" s="546"/>
      <c r="KIA33" s="546"/>
      <c r="KIB33" s="546"/>
      <c r="KIC33" s="546"/>
      <c r="KID33" s="546"/>
      <c r="KIE33" s="546"/>
      <c r="KIF33" s="546"/>
      <c r="KIG33" s="546"/>
      <c r="KIH33" s="546"/>
      <c r="KII33" s="546"/>
      <c r="KIJ33" s="546"/>
      <c r="KIK33" s="546"/>
      <c r="KIL33" s="546"/>
      <c r="KIM33" s="546"/>
      <c r="KIN33" s="546"/>
      <c r="KIO33" s="546"/>
      <c r="KIP33" s="546"/>
      <c r="KIQ33" s="546"/>
      <c r="KIR33" s="546"/>
      <c r="KIS33" s="546"/>
      <c r="KIT33" s="546"/>
      <c r="KIU33" s="546"/>
      <c r="KIV33" s="546"/>
      <c r="KIW33" s="546"/>
      <c r="KIX33" s="546"/>
      <c r="KIY33" s="546"/>
      <c r="KIZ33" s="546"/>
      <c r="KJA33" s="546"/>
      <c r="KJB33" s="546"/>
      <c r="KJC33" s="546"/>
      <c r="KJD33" s="546"/>
      <c r="KJE33" s="546"/>
      <c r="KJF33" s="546"/>
      <c r="KJG33" s="546"/>
      <c r="KJH33" s="546"/>
      <c r="KJI33" s="546"/>
      <c r="KJJ33" s="546"/>
      <c r="KJK33" s="546"/>
      <c r="KJL33" s="546"/>
      <c r="KJM33" s="546"/>
      <c r="KJN33" s="546"/>
      <c r="KJO33" s="546"/>
      <c r="KJP33" s="546"/>
      <c r="KJQ33" s="546"/>
      <c r="KJR33" s="546"/>
      <c r="KJS33" s="546"/>
      <c r="KJT33" s="546"/>
      <c r="KJU33" s="546"/>
      <c r="KJV33" s="546"/>
      <c r="KJW33" s="546"/>
      <c r="KJX33" s="546"/>
      <c r="KJY33" s="546"/>
      <c r="KJZ33" s="546"/>
      <c r="KKA33" s="546"/>
      <c r="KKB33" s="546"/>
      <c r="KKC33" s="546"/>
      <c r="KKD33" s="546"/>
      <c r="KKE33" s="546"/>
      <c r="KKF33" s="546"/>
      <c r="KKG33" s="546"/>
      <c r="KKH33" s="546"/>
      <c r="KKI33" s="546"/>
      <c r="KKJ33" s="546"/>
      <c r="KKK33" s="546"/>
      <c r="KKL33" s="546"/>
      <c r="KKM33" s="546"/>
      <c r="KKN33" s="546"/>
      <c r="KKO33" s="546"/>
      <c r="KKP33" s="546"/>
      <c r="KKQ33" s="546"/>
      <c r="KKR33" s="546"/>
      <c r="KKS33" s="546"/>
      <c r="KKT33" s="546"/>
      <c r="KKU33" s="546"/>
      <c r="KKV33" s="546"/>
      <c r="KKW33" s="546"/>
      <c r="KKX33" s="546"/>
      <c r="KKY33" s="546"/>
      <c r="KKZ33" s="546"/>
      <c r="KLA33" s="546"/>
      <c r="KLB33" s="546"/>
      <c r="KLC33" s="546"/>
      <c r="KLD33" s="546"/>
      <c r="KLE33" s="546"/>
      <c r="KLF33" s="546"/>
      <c r="KLG33" s="546"/>
      <c r="KLH33" s="546"/>
      <c r="KLI33" s="546"/>
      <c r="KLJ33" s="546"/>
      <c r="KLK33" s="546"/>
      <c r="KLL33" s="546"/>
      <c r="KLM33" s="546"/>
      <c r="KLN33" s="546"/>
      <c r="KLO33" s="546"/>
      <c r="KLP33" s="546"/>
      <c r="KLQ33" s="546"/>
      <c r="KLR33" s="546"/>
      <c r="KLS33" s="546"/>
      <c r="KLT33" s="546"/>
      <c r="KLU33" s="546"/>
      <c r="KLV33" s="546"/>
      <c r="KLW33" s="546"/>
      <c r="KLX33" s="546"/>
      <c r="KLY33" s="546"/>
      <c r="KLZ33" s="546"/>
      <c r="KMA33" s="546"/>
      <c r="KMB33" s="546"/>
      <c r="KMC33" s="546"/>
      <c r="KMD33" s="546"/>
      <c r="KME33" s="546"/>
      <c r="KMF33" s="546"/>
      <c r="KMG33" s="546"/>
      <c r="KMH33" s="546"/>
      <c r="KMI33" s="546"/>
      <c r="KMJ33" s="546"/>
      <c r="KMK33" s="546"/>
      <c r="KML33" s="546"/>
      <c r="KMM33" s="546"/>
      <c r="KMN33" s="546"/>
      <c r="KMO33" s="546"/>
      <c r="KMP33" s="546"/>
      <c r="KMQ33" s="546"/>
      <c r="KMR33" s="546"/>
      <c r="KMS33" s="546"/>
      <c r="KMT33" s="546"/>
      <c r="KMU33" s="546"/>
      <c r="KMV33" s="546"/>
      <c r="KMW33" s="546"/>
      <c r="KMX33" s="546"/>
      <c r="KMY33" s="546"/>
      <c r="KMZ33" s="546"/>
      <c r="KNA33" s="546"/>
      <c r="KNB33" s="546"/>
      <c r="KNC33" s="546"/>
      <c r="KND33" s="546"/>
      <c r="KNE33" s="546"/>
      <c r="KNF33" s="546"/>
      <c r="KNG33" s="546"/>
      <c r="KNH33" s="546"/>
      <c r="KNI33" s="546"/>
      <c r="KNJ33" s="546"/>
      <c r="KNK33" s="546"/>
      <c r="KNL33" s="546"/>
      <c r="KNM33" s="546"/>
      <c r="KNN33" s="546"/>
      <c r="KNO33" s="546"/>
      <c r="KNP33" s="546"/>
      <c r="KNQ33" s="546"/>
      <c r="KNR33" s="546"/>
      <c r="KNS33" s="546"/>
      <c r="KNT33" s="546"/>
      <c r="KNU33" s="546"/>
      <c r="KNV33" s="546"/>
      <c r="KNW33" s="546"/>
      <c r="KNX33" s="546"/>
      <c r="KNY33" s="546"/>
      <c r="KNZ33" s="546"/>
      <c r="KOA33" s="546"/>
      <c r="KOB33" s="546"/>
      <c r="KOC33" s="546"/>
      <c r="KOD33" s="546"/>
      <c r="KOE33" s="546"/>
      <c r="KOF33" s="546"/>
      <c r="KOG33" s="546"/>
      <c r="KOH33" s="546"/>
      <c r="KOI33" s="546"/>
      <c r="KOJ33" s="546"/>
      <c r="KOK33" s="546"/>
      <c r="KOL33" s="546"/>
      <c r="KOM33" s="546"/>
      <c r="KON33" s="546"/>
      <c r="KOO33" s="546"/>
      <c r="KOP33" s="546"/>
      <c r="KOQ33" s="546"/>
      <c r="KOR33" s="546"/>
      <c r="KOS33" s="546"/>
      <c r="KOT33" s="546"/>
      <c r="KOU33" s="546"/>
      <c r="KOV33" s="546"/>
      <c r="KOW33" s="546"/>
      <c r="KOX33" s="546"/>
      <c r="KOY33" s="546"/>
      <c r="KOZ33" s="546"/>
      <c r="KPA33" s="546"/>
      <c r="KPB33" s="546"/>
      <c r="KPC33" s="546"/>
      <c r="KPD33" s="546"/>
      <c r="KPE33" s="546"/>
      <c r="KPF33" s="546"/>
      <c r="KPG33" s="546"/>
      <c r="KPH33" s="546"/>
      <c r="KPI33" s="546"/>
      <c r="KPJ33" s="546"/>
      <c r="KPK33" s="546"/>
      <c r="KPL33" s="546"/>
      <c r="KPM33" s="546"/>
      <c r="KPN33" s="546"/>
      <c r="KPO33" s="546"/>
      <c r="KPP33" s="546"/>
      <c r="KPQ33" s="546"/>
      <c r="KPR33" s="546"/>
      <c r="KPS33" s="546"/>
      <c r="KPT33" s="546"/>
      <c r="KPU33" s="546"/>
      <c r="KPV33" s="546"/>
      <c r="KPW33" s="546"/>
      <c r="KPX33" s="546"/>
      <c r="KPY33" s="546"/>
      <c r="KPZ33" s="546"/>
      <c r="KQA33" s="546"/>
      <c r="KQB33" s="546"/>
      <c r="KQC33" s="546"/>
      <c r="KQD33" s="546"/>
      <c r="KQE33" s="546"/>
      <c r="KQF33" s="546"/>
      <c r="KQG33" s="546"/>
      <c r="KQH33" s="546"/>
      <c r="KQI33" s="546"/>
      <c r="KQJ33" s="546"/>
      <c r="KQK33" s="546"/>
      <c r="KQL33" s="546"/>
      <c r="KQM33" s="546"/>
      <c r="KQN33" s="546"/>
      <c r="KQO33" s="546"/>
      <c r="KQP33" s="546"/>
      <c r="KQQ33" s="546"/>
      <c r="KQR33" s="546"/>
      <c r="KQS33" s="546"/>
      <c r="KQT33" s="546"/>
      <c r="KQU33" s="546"/>
      <c r="KQV33" s="546"/>
      <c r="KQW33" s="546"/>
      <c r="KQX33" s="546"/>
      <c r="KQY33" s="546"/>
      <c r="KQZ33" s="546"/>
      <c r="KRA33" s="546"/>
      <c r="KRB33" s="546"/>
      <c r="KRC33" s="546"/>
      <c r="KRD33" s="546"/>
      <c r="KRE33" s="546"/>
      <c r="KRF33" s="546"/>
      <c r="KRG33" s="546"/>
      <c r="KRH33" s="546"/>
      <c r="KRI33" s="546"/>
      <c r="KRJ33" s="546"/>
      <c r="KRK33" s="546"/>
      <c r="KRL33" s="546"/>
      <c r="KRM33" s="546"/>
      <c r="KRN33" s="546"/>
      <c r="KRO33" s="546"/>
      <c r="KRP33" s="546"/>
      <c r="KRQ33" s="546"/>
      <c r="KRR33" s="546"/>
      <c r="KRS33" s="546"/>
      <c r="KRT33" s="546"/>
      <c r="KRU33" s="546"/>
      <c r="KRV33" s="546"/>
      <c r="KRW33" s="546"/>
      <c r="KRX33" s="546"/>
      <c r="KRY33" s="546"/>
      <c r="KRZ33" s="546"/>
      <c r="KSA33" s="546"/>
      <c r="KSB33" s="546"/>
      <c r="KSC33" s="546"/>
      <c r="KSD33" s="546"/>
      <c r="KSE33" s="546"/>
      <c r="KSF33" s="546"/>
      <c r="KSG33" s="546"/>
      <c r="KSH33" s="546"/>
      <c r="KSI33" s="546"/>
      <c r="KSJ33" s="546"/>
      <c r="KSK33" s="546"/>
      <c r="KSL33" s="546"/>
      <c r="KSM33" s="546"/>
      <c r="KSN33" s="546"/>
      <c r="KSO33" s="546"/>
      <c r="KSP33" s="546"/>
      <c r="KSQ33" s="546"/>
      <c r="KSR33" s="546"/>
      <c r="KSS33" s="546"/>
      <c r="KST33" s="546"/>
      <c r="KSU33" s="546"/>
      <c r="KSV33" s="546"/>
      <c r="KSW33" s="546"/>
      <c r="KSX33" s="546"/>
      <c r="KSY33" s="546"/>
      <c r="KSZ33" s="546"/>
      <c r="KTA33" s="546"/>
      <c r="KTB33" s="546"/>
      <c r="KTC33" s="546"/>
      <c r="KTD33" s="546"/>
      <c r="KTE33" s="546"/>
      <c r="KTF33" s="546"/>
      <c r="KTG33" s="546"/>
      <c r="KTH33" s="546"/>
      <c r="KTI33" s="546"/>
      <c r="KTJ33" s="546"/>
      <c r="KTK33" s="546"/>
      <c r="KTL33" s="546"/>
      <c r="KTM33" s="546"/>
      <c r="KTN33" s="546"/>
      <c r="KTO33" s="546"/>
      <c r="KTP33" s="546"/>
      <c r="KTQ33" s="546"/>
      <c r="KTR33" s="546"/>
      <c r="KTS33" s="546"/>
      <c r="KTT33" s="546"/>
      <c r="KTU33" s="546"/>
      <c r="KTV33" s="546"/>
      <c r="KTW33" s="546"/>
      <c r="KTX33" s="546"/>
      <c r="KTY33" s="546"/>
      <c r="KTZ33" s="546"/>
      <c r="KUA33" s="546"/>
      <c r="KUB33" s="546"/>
      <c r="KUC33" s="546"/>
      <c r="KUD33" s="546"/>
      <c r="KUE33" s="546"/>
      <c r="KUF33" s="546"/>
      <c r="KUG33" s="546"/>
      <c r="KUH33" s="546"/>
      <c r="KUI33" s="546"/>
      <c r="KUJ33" s="546"/>
      <c r="KUK33" s="546"/>
      <c r="KUL33" s="546"/>
      <c r="KUM33" s="546"/>
      <c r="KUN33" s="546"/>
      <c r="KUO33" s="546"/>
      <c r="KUP33" s="546"/>
      <c r="KUQ33" s="546"/>
      <c r="KUR33" s="546"/>
      <c r="KUS33" s="546"/>
      <c r="KUT33" s="546"/>
      <c r="KUU33" s="546"/>
      <c r="KUV33" s="546"/>
      <c r="KUW33" s="546"/>
      <c r="KUX33" s="546"/>
      <c r="KUY33" s="546"/>
      <c r="KUZ33" s="546"/>
      <c r="KVA33" s="546"/>
      <c r="KVB33" s="546"/>
      <c r="KVC33" s="546"/>
      <c r="KVD33" s="546"/>
      <c r="KVE33" s="546"/>
      <c r="KVF33" s="546"/>
      <c r="KVG33" s="546"/>
      <c r="KVH33" s="546"/>
      <c r="KVI33" s="546"/>
      <c r="KVJ33" s="546"/>
      <c r="KVK33" s="546"/>
      <c r="KVL33" s="546"/>
      <c r="KVM33" s="546"/>
      <c r="KVN33" s="546"/>
      <c r="KVO33" s="546"/>
      <c r="KVP33" s="546"/>
      <c r="KVQ33" s="546"/>
      <c r="KVR33" s="546"/>
      <c r="KVS33" s="546"/>
      <c r="KVT33" s="546"/>
      <c r="KVU33" s="546"/>
      <c r="KVV33" s="546"/>
      <c r="KVW33" s="546"/>
      <c r="KVX33" s="546"/>
      <c r="KVY33" s="546"/>
      <c r="KVZ33" s="546"/>
      <c r="KWA33" s="546"/>
      <c r="KWB33" s="546"/>
      <c r="KWC33" s="546"/>
      <c r="KWD33" s="546"/>
      <c r="KWE33" s="546"/>
      <c r="KWF33" s="546"/>
      <c r="KWG33" s="546"/>
      <c r="KWH33" s="546"/>
      <c r="KWI33" s="546"/>
      <c r="KWJ33" s="546"/>
      <c r="KWK33" s="546"/>
      <c r="KWL33" s="546"/>
      <c r="KWM33" s="546"/>
      <c r="KWN33" s="546"/>
      <c r="KWO33" s="546"/>
      <c r="KWP33" s="546"/>
      <c r="KWQ33" s="546"/>
      <c r="KWR33" s="546"/>
      <c r="KWS33" s="546"/>
      <c r="KWT33" s="546"/>
      <c r="KWU33" s="546"/>
      <c r="KWV33" s="546"/>
      <c r="KWW33" s="546"/>
      <c r="KWX33" s="546"/>
      <c r="KWY33" s="546"/>
      <c r="KWZ33" s="546"/>
      <c r="KXA33" s="546"/>
      <c r="KXB33" s="546"/>
      <c r="KXC33" s="546"/>
      <c r="KXD33" s="546"/>
      <c r="KXE33" s="546"/>
      <c r="KXF33" s="546"/>
      <c r="KXG33" s="546"/>
      <c r="KXH33" s="546"/>
      <c r="KXI33" s="546"/>
      <c r="KXJ33" s="546"/>
      <c r="KXK33" s="546"/>
      <c r="KXL33" s="546"/>
      <c r="KXM33" s="546"/>
      <c r="KXN33" s="546"/>
      <c r="KXO33" s="546"/>
      <c r="KXP33" s="546"/>
      <c r="KXQ33" s="546"/>
      <c r="KXR33" s="546"/>
      <c r="KXS33" s="546"/>
      <c r="KXT33" s="546"/>
      <c r="KXU33" s="546"/>
      <c r="KXV33" s="546"/>
      <c r="KXW33" s="546"/>
      <c r="KXX33" s="546"/>
      <c r="KXY33" s="546"/>
      <c r="KXZ33" s="546"/>
      <c r="KYA33" s="546"/>
      <c r="KYB33" s="546"/>
      <c r="KYC33" s="546"/>
      <c r="KYD33" s="546"/>
      <c r="KYE33" s="546"/>
      <c r="KYF33" s="546"/>
      <c r="KYG33" s="546"/>
      <c r="KYH33" s="546"/>
      <c r="KYI33" s="546"/>
      <c r="KYJ33" s="546"/>
      <c r="KYK33" s="546"/>
      <c r="KYL33" s="546"/>
      <c r="KYM33" s="546"/>
      <c r="KYN33" s="546"/>
      <c r="KYO33" s="546"/>
      <c r="KYP33" s="546"/>
      <c r="KYQ33" s="546"/>
      <c r="KYR33" s="546"/>
      <c r="KYS33" s="546"/>
      <c r="KYT33" s="546"/>
      <c r="KYU33" s="546"/>
      <c r="KYV33" s="546"/>
      <c r="KYW33" s="546"/>
      <c r="KYX33" s="546"/>
      <c r="KYY33" s="546"/>
      <c r="KYZ33" s="546"/>
      <c r="KZA33" s="546"/>
      <c r="KZB33" s="546"/>
      <c r="KZC33" s="546"/>
      <c r="KZD33" s="546"/>
      <c r="KZE33" s="546"/>
      <c r="KZF33" s="546"/>
      <c r="KZG33" s="546"/>
      <c r="KZH33" s="546"/>
      <c r="KZI33" s="546"/>
      <c r="KZJ33" s="546"/>
      <c r="KZK33" s="546"/>
      <c r="KZL33" s="546"/>
      <c r="KZM33" s="546"/>
      <c r="KZN33" s="546"/>
      <c r="KZO33" s="546"/>
      <c r="KZP33" s="546"/>
      <c r="KZQ33" s="546"/>
      <c r="KZR33" s="546"/>
      <c r="KZS33" s="546"/>
      <c r="KZT33" s="546"/>
      <c r="KZU33" s="546"/>
      <c r="KZV33" s="546"/>
      <c r="KZW33" s="546"/>
      <c r="KZX33" s="546"/>
      <c r="KZY33" s="546"/>
      <c r="KZZ33" s="546"/>
      <c r="LAA33" s="546"/>
      <c r="LAB33" s="546"/>
      <c r="LAC33" s="546"/>
      <c r="LAD33" s="546"/>
      <c r="LAE33" s="546"/>
      <c r="LAF33" s="546"/>
      <c r="LAG33" s="546"/>
      <c r="LAH33" s="546"/>
      <c r="LAI33" s="546"/>
      <c r="LAJ33" s="546"/>
      <c r="LAK33" s="546"/>
      <c r="LAL33" s="546"/>
      <c r="LAM33" s="546"/>
      <c r="LAN33" s="546"/>
      <c r="LAO33" s="546"/>
      <c r="LAP33" s="546"/>
      <c r="LAQ33" s="546"/>
      <c r="LAR33" s="546"/>
      <c r="LAS33" s="546"/>
      <c r="LAT33" s="546"/>
      <c r="LAU33" s="546"/>
      <c r="LAV33" s="546"/>
      <c r="LAW33" s="546"/>
      <c r="LAX33" s="546"/>
      <c r="LAY33" s="546"/>
      <c r="LAZ33" s="546"/>
      <c r="LBA33" s="546"/>
      <c r="LBB33" s="546"/>
      <c r="LBC33" s="546"/>
      <c r="LBD33" s="546"/>
      <c r="LBE33" s="546"/>
      <c r="LBF33" s="546"/>
      <c r="LBG33" s="546"/>
      <c r="LBH33" s="546"/>
      <c r="LBI33" s="546"/>
      <c r="LBJ33" s="546"/>
      <c r="LBK33" s="546"/>
      <c r="LBL33" s="546"/>
      <c r="LBM33" s="546"/>
      <c r="LBN33" s="546"/>
      <c r="LBO33" s="546"/>
      <c r="LBP33" s="546"/>
      <c r="LBQ33" s="546"/>
      <c r="LBR33" s="546"/>
      <c r="LBS33" s="546"/>
      <c r="LBT33" s="546"/>
      <c r="LBU33" s="546"/>
      <c r="LBV33" s="546"/>
      <c r="LBW33" s="546"/>
      <c r="LBX33" s="546"/>
      <c r="LBY33" s="546"/>
      <c r="LBZ33" s="546"/>
      <c r="LCA33" s="546"/>
      <c r="LCB33" s="546"/>
      <c r="LCC33" s="546"/>
      <c r="LCD33" s="546"/>
      <c r="LCE33" s="546"/>
      <c r="LCF33" s="546"/>
      <c r="LCG33" s="546"/>
      <c r="LCH33" s="546"/>
      <c r="LCI33" s="546"/>
      <c r="LCJ33" s="546"/>
      <c r="LCK33" s="546"/>
      <c r="LCL33" s="546"/>
      <c r="LCM33" s="546"/>
      <c r="LCN33" s="546"/>
      <c r="LCO33" s="546"/>
      <c r="LCP33" s="546"/>
      <c r="LCQ33" s="546"/>
      <c r="LCR33" s="546"/>
      <c r="LCS33" s="546"/>
      <c r="LCT33" s="546"/>
      <c r="LCU33" s="546"/>
      <c r="LCV33" s="546"/>
      <c r="LCW33" s="546"/>
      <c r="LCX33" s="546"/>
      <c r="LCY33" s="546"/>
      <c r="LCZ33" s="546"/>
      <c r="LDA33" s="546"/>
      <c r="LDB33" s="546"/>
      <c r="LDC33" s="546"/>
      <c r="LDD33" s="546"/>
      <c r="LDE33" s="546"/>
      <c r="LDF33" s="546"/>
      <c r="LDG33" s="546"/>
      <c r="LDH33" s="546"/>
      <c r="LDI33" s="546"/>
      <c r="LDJ33" s="546"/>
      <c r="LDK33" s="546"/>
      <c r="LDL33" s="546"/>
      <c r="LDM33" s="546"/>
      <c r="LDN33" s="546"/>
      <c r="LDO33" s="546"/>
      <c r="LDP33" s="546"/>
      <c r="LDQ33" s="546"/>
      <c r="LDR33" s="546"/>
      <c r="LDS33" s="546"/>
      <c r="LDT33" s="546"/>
      <c r="LDU33" s="546"/>
      <c r="LDV33" s="546"/>
      <c r="LDW33" s="546"/>
      <c r="LDX33" s="546"/>
      <c r="LDY33" s="546"/>
      <c r="LDZ33" s="546"/>
      <c r="LEA33" s="546"/>
      <c r="LEB33" s="546"/>
      <c r="LEC33" s="546"/>
      <c r="LED33" s="546"/>
      <c r="LEE33" s="546"/>
      <c r="LEF33" s="546"/>
      <c r="LEG33" s="546"/>
      <c r="LEH33" s="546"/>
      <c r="LEI33" s="546"/>
      <c r="LEJ33" s="546"/>
      <c r="LEK33" s="546"/>
      <c r="LEL33" s="546"/>
      <c r="LEM33" s="546"/>
      <c r="LEN33" s="546"/>
      <c r="LEO33" s="546"/>
      <c r="LEP33" s="546"/>
      <c r="LEQ33" s="546"/>
      <c r="LER33" s="546"/>
      <c r="LES33" s="546"/>
      <c r="LET33" s="546"/>
      <c r="LEU33" s="546"/>
      <c r="LEV33" s="546"/>
      <c r="LEW33" s="546"/>
      <c r="LEX33" s="546"/>
      <c r="LEY33" s="546"/>
      <c r="LEZ33" s="546"/>
      <c r="LFA33" s="546"/>
      <c r="LFB33" s="546"/>
      <c r="LFC33" s="546"/>
      <c r="LFD33" s="546"/>
      <c r="LFE33" s="546"/>
      <c r="LFF33" s="546"/>
      <c r="LFG33" s="546"/>
      <c r="LFH33" s="546"/>
      <c r="LFI33" s="546"/>
      <c r="LFJ33" s="546"/>
      <c r="LFK33" s="546"/>
      <c r="LFL33" s="546"/>
      <c r="LFM33" s="546"/>
      <c r="LFN33" s="546"/>
      <c r="LFO33" s="546"/>
      <c r="LFP33" s="546"/>
      <c r="LFQ33" s="546"/>
      <c r="LFR33" s="546"/>
      <c r="LFS33" s="546"/>
      <c r="LFT33" s="546"/>
      <c r="LFU33" s="546"/>
      <c r="LFV33" s="546"/>
      <c r="LFW33" s="546"/>
      <c r="LFX33" s="546"/>
      <c r="LFY33" s="546"/>
      <c r="LFZ33" s="546"/>
      <c r="LGA33" s="546"/>
      <c r="LGB33" s="546"/>
      <c r="LGC33" s="546"/>
      <c r="LGD33" s="546"/>
      <c r="LGE33" s="546"/>
      <c r="LGF33" s="546"/>
      <c r="LGG33" s="546"/>
      <c r="LGH33" s="546"/>
      <c r="LGI33" s="546"/>
      <c r="LGJ33" s="546"/>
      <c r="LGK33" s="546"/>
      <c r="LGL33" s="546"/>
      <c r="LGM33" s="546"/>
      <c r="LGN33" s="546"/>
      <c r="LGO33" s="546"/>
      <c r="LGP33" s="546"/>
      <c r="LGQ33" s="546"/>
      <c r="LGR33" s="546"/>
      <c r="LGS33" s="546"/>
      <c r="LGT33" s="546"/>
      <c r="LGU33" s="546"/>
      <c r="LGV33" s="546"/>
      <c r="LGW33" s="546"/>
      <c r="LGX33" s="546"/>
      <c r="LGY33" s="546"/>
      <c r="LGZ33" s="546"/>
      <c r="LHA33" s="546"/>
      <c r="LHB33" s="546"/>
      <c r="LHC33" s="546"/>
      <c r="LHD33" s="546"/>
      <c r="LHE33" s="546"/>
      <c r="LHF33" s="546"/>
      <c r="LHG33" s="546"/>
      <c r="LHH33" s="546"/>
      <c r="LHI33" s="546"/>
      <c r="LHJ33" s="546"/>
      <c r="LHK33" s="546"/>
      <c r="LHL33" s="546"/>
      <c r="LHM33" s="546"/>
      <c r="LHN33" s="546"/>
      <c r="LHO33" s="546"/>
      <c r="LHP33" s="546"/>
      <c r="LHQ33" s="546"/>
      <c r="LHR33" s="546"/>
      <c r="LHS33" s="546"/>
      <c r="LHT33" s="546"/>
      <c r="LHU33" s="546"/>
      <c r="LHV33" s="546"/>
      <c r="LHW33" s="546"/>
      <c r="LHX33" s="546"/>
      <c r="LHY33" s="546"/>
      <c r="LHZ33" s="546"/>
      <c r="LIA33" s="546"/>
      <c r="LIB33" s="546"/>
      <c r="LIC33" s="546"/>
      <c r="LID33" s="546"/>
      <c r="LIE33" s="546"/>
      <c r="LIF33" s="546"/>
      <c r="LIG33" s="546"/>
      <c r="LIH33" s="546"/>
      <c r="LII33" s="546"/>
      <c r="LIJ33" s="546"/>
      <c r="LIK33" s="546"/>
      <c r="LIL33" s="546"/>
      <c r="LIM33" s="546"/>
      <c r="LIN33" s="546"/>
      <c r="LIO33" s="546"/>
      <c r="LIP33" s="546"/>
      <c r="LIQ33" s="546"/>
      <c r="LIR33" s="546"/>
      <c r="LIS33" s="546"/>
      <c r="LIT33" s="546"/>
      <c r="LIU33" s="546"/>
      <c r="LIV33" s="546"/>
      <c r="LIW33" s="546"/>
      <c r="LIX33" s="546"/>
      <c r="LIY33" s="546"/>
      <c r="LIZ33" s="546"/>
      <c r="LJA33" s="546"/>
      <c r="LJB33" s="546"/>
      <c r="LJC33" s="546"/>
      <c r="LJD33" s="546"/>
      <c r="LJE33" s="546"/>
      <c r="LJF33" s="546"/>
      <c r="LJG33" s="546"/>
      <c r="LJH33" s="546"/>
      <c r="LJI33" s="546"/>
      <c r="LJJ33" s="546"/>
      <c r="LJK33" s="546"/>
      <c r="LJL33" s="546"/>
      <c r="LJM33" s="546"/>
      <c r="LJN33" s="546"/>
      <c r="LJO33" s="546"/>
      <c r="LJP33" s="546"/>
      <c r="LJQ33" s="546"/>
      <c r="LJR33" s="546"/>
      <c r="LJS33" s="546"/>
      <c r="LJT33" s="546"/>
      <c r="LJU33" s="546"/>
      <c r="LJV33" s="546"/>
      <c r="LJW33" s="546"/>
      <c r="LJX33" s="546"/>
      <c r="LJY33" s="546"/>
      <c r="LJZ33" s="546"/>
      <c r="LKA33" s="546"/>
      <c r="LKB33" s="546"/>
      <c r="LKC33" s="546"/>
      <c r="LKD33" s="546"/>
      <c r="LKE33" s="546"/>
      <c r="LKF33" s="546"/>
      <c r="LKG33" s="546"/>
      <c r="LKH33" s="546"/>
      <c r="LKI33" s="546"/>
      <c r="LKJ33" s="546"/>
      <c r="LKK33" s="546"/>
      <c r="LKL33" s="546"/>
      <c r="LKM33" s="546"/>
      <c r="LKN33" s="546"/>
      <c r="LKO33" s="546"/>
      <c r="LKP33" s="546"/>
      <c r="LKQ33" s="546"/>
      <c r="LKR33" s="546"/>
      <c r="LKS33" s="546"/>
      <c r="LKT33" s="546"/>
      <c r="LKU33" s="546"/>
      <c r="LKV33" s="546"/>
      <c r="LKW33" s="546"/>
      <c r="LKX33" s="546"/>
      <c r="LKY33" s="546"/>
      <c r="LKZ33" s="546"/>
      <c r="LLA33" s="546"/>
      <c r="LLB33" s="546"/>
      <c r="LLC33" s="546"/>
      <c r="LLD33" s="546"/>
      <c r="LLE33" s="546"/>
      <c r="LLF33" s="546"/>
      <c r="LLG33" s="546"/>
      <c r="LLH33" s="546"/>
      <c r="LLI33" s="546"/>
      <c r="LLJ33" s="546"/>
      <c r="LLK33" s="546"/>
      <c r="LLL33" s="546"/>
      <c r="LLM33" s="546"/>
      <c r="LLN33" s="546"/>
      <c r="LLO33" s="546"/>
      <c r="LLP33" s="546"/>
      <c r="LLQ33" s="546"/>
      <c r="LLR33" s="546"/>
      <c r="LLS33" s="546"/>
      <c r="LLT33" s="546"/>
      <c r="LLU33" s="546"/>
      <c r="LLV33" s="546"/>
      <c r="LLW33" s="546"/>
      <c r="LLX33" s="546"/>
      <c r="LLY33" s="546"/>
      <c r="LLZ33" s="546"/>
      <c r="LMA33" s="546"/>
      <c r="LMB33" s="546"/>
      <c r="LMC33" s="546"/>
      <c r="LMD33" s="546"/>
      <c r="LME33" s="546"/>
      <c r="LMF33" s="546"/>
      <c r="LMG33" s="546"/>
      <c r="LMH33" s="546"/>
      <c r="LMI33" s="546"/>
      <c r="LMJ33" s="546"/>
      <c r="LMK33" s="546"/>
      <c r="LML33" s="546"/>
      <c r="LMM33" s="546"/>
      <c r="LMN33" s="546"/>
      <c r="LMO33" s="546"/>
      <c r="LMP33" s="546"/>
      <c r="LMQ33" s="546"/>
      <c r="LMR33" s="546"/>
      <c r="LMS33" s="546"/>
      <c r="LMT33" s="546"/>
      <c r="LMU33" s="546"/>
      <c r="LMV33" s="546"/>
      <c r="LMW33" s="546"/>
      <c r="LMX33" s="546"/>
      <c r="LMY33" s="546"/>
      <c r="LMZ33" s="546"/>
      <c r="LNA33" s="546"/>
      <c r="LNB33" s="546"/>
      <c r="LNC33" s="546"/>
      <c r="LND33" s="546"/>
      <c r="LNE33" s="546"/>
      <c r="LNF33" s="546"/>
      <c r="LNG33" s="546"/>
      <c r="LNH33" s="546"/>
      <c r="LNI33" s="546"/>
      <c r="LNJ33" s="546"/>
      <c r="LNK33" s="546"/>
      <c r="LNL33" s="546"/>
      <c r="LNM33" s="546"/>
      <c r="LNN33" s="546"/>
      <c r="LNO33" s="546"/>
      <c r="LNP33" s="546"/>
      <c r="LNQ33" s="546"/>
      <c r="LNR33" s="546"/>
      <c r="LNS33" s="546"/>
      <c r="LNT33" s="546"/>
      <c r="LNU33" s="546"/>
      <c r="LNV33" s="546"/>
      <c r="LNW33" s="546"/>
      <c r="LNX33" s="546"/>
      <c r="LNY33" s="546"/>
      <c r="LNZ33" s="546"/>
      <c r="LOA33" s="546"/>
      <c r="LOB33" s="546"/>
      <c r="LOC33" s="546"/>
      <c r="LOD33" s="546"/>
      <c r="LOE33" s="546"/>
      <c r="LOF33" s="546"/>
      <c r="LOG33" s="546"/>
      <c r="LOH33" s="546"/>
      <c r="LOI33" s="546"/>
      <c r="LOJ33" s="546"/>
      <c r="LOK33" s="546"/>
      <c r="LOL33" s="546"/>
      <c r="LOM33" s="546"/>
      <c r="LON33" s="546"/>
      <c r="LOO33" s="546"/>
      <c r="LOP33" s="546"/>
      <c r="LOQ33" s="546"/>
      <c r="LOR33" s="546"/>
      <c r="LOS33" s="546"/>
      <c r="LOT33" s="546"/>
      <c r="LOU33" s="546"/>
      <c r="LOV33" s="546"/>
      <c r="LOW33" s="546"/>
      <c r="LOX33" s="546"/>
      <c r="LOY33" s="546"/>
      <c r="LOZ33" s="546"/>
      <c r="LPA33" s="546"/>
      <c r="LPB33" s="546"/>
      <c r="LPC33" s="546"/>
      <c r="LPD33" s="546"/>
      <c r="LPE33" s="546"/>
      <c r="LPF33" s="546"/>
      <c r="LPG33" s="546"/>
      <c r="LPH33" s="546"/>
      <c r="LPI33" s="546"/>
      <c r="LPJ33" s="546"/>
      <c r="LPK33" s="546"/>
      <c r="LPL33" s="546"/>
      <c r="LPM33" s="546"/>
      <c r="LPN33" s="546"/>
      <c r="LPO33" s="546"/>
      <c r="LPP33" s="546"/>
      <c r="LPQ33" s="546"/>
      <c r="LPR33" s="546"/>
      <c r="LPS33" s="546"/>
      <c r="LPT33" s="546"/>
      <c r="LPU33" s="546"/>
      <c r="LPV33" s="546"/>
      <c r="LPW33" s="546"/>
      <c r="LPX33" s="546"/>
      <c r="LPY33" s="546"/>
      <c r="LPZ33" s="546"/>
      <c r="LQA33" s="546"/>
      <c r="LQB33" s="546"/>
      <c r="LQC33" s="546"/>
      <c r="LQD33" s="546"/>
      <c r="LQE33" s="546"/>
      <c r="LQF33" s="546"/>
      <c r="LQG33" s="546"/>
      <c r="LQH33" s="546"/>
      <c r="LQI33" s="546"/>
      <c r="LQJ33" s="546"/>
      <c r="LQK33" s="546"/>
      <c r="LQL33" s="546"/>
      <c r="LQM33" s="546"/>
      <c r="LQN33" s="546"/>
      <c r="LQO33" s="546"/>
      <c r="LQP33" s="546"/>
      <c r="LQQ33" s="546"/>
      <c r="LQR33" s="546"/>
      <c r="LQS33" s="546"/>
      <c r="LQT33" s="546"/>
      <c r="LQU33" s="546"/>
      <c r="LQV33" s="546"/>
      <c r="LQW33" s="546"/>
      <c r="LQX33" s="546"/>
      <c r="LQY33" s="546"/>
      <c r="LQZ33" s="546"/>
      <c r="LRA33" s="546"/>
      <c r="LRB33" s="546"/>
      <c r="LRC33" s="546"/>
      <c r="LRD33" s="546"/>
      <c r="LRE33" s="546"/>
      <c r="LRF33" s="546"/>
      <c r="LRG33" s="546"/>
      <c r="LRH33" s="546"/>
      <c r="LRI33" s="546"/>
      <c r="LRJ33" s="546"/>
      <c r="LRK33" s="546"/>
      <c r="LRL33" s="546"/>
      <c r="LRM33" s="546"/>
      <c r="LRN33" s="546"/>
      <c r="LRO33" s="546"/>
      <c r="LRP33" s="546"/>
      <c r="LRQ33" s="546"/>
      <c r="LRR33" s="546"/>
      <c r="LRS33" s="546"/>
      <c r="LRT33" s="546"/>
      <c r="LRU33" s="546"/>
      <c r="LRV33" s="546"/>
      <c r="LRW33" s="546"/>
      <c r="LRX33" s="546"/>
      <c r="LRY33" s="546"/>
      <c r="LRZ33" s="546"/>
      <c r="LSA33" s="546"/>
      <c r="LSB33" s="546"/>
      <c r="LSC33" s="546"/>
      <c r="LSD33" s="546"/>
      <c r="LSE33" s="546"/>
      <c r="LSF33" s="546"/>
      <c r="LSG33" s="546"/>
      <c r="LSH33" s="546"/>
      <c r="LSI33" s="546"/>
      <c r="LSJ33" s="546"/>
      <c r="LSK33" s="546"/>
      <c r="LSL33" s="546"/>
      <c r="LSM33" s="546"/>
      <c r="LSN33" s="546"/>
      <c r="LSO33" s="546"/>
      <c r="LSP33" s="546"/>
      <c r="LSQ33" s="546"/>
      <c r="LSR33" s="546"/>
      <c r="LSS33" s="546"/>
      <c r="LST33" s="546"/>
      <c r="LSU33" s="546"/>
      <c r="LSV33" s="546"/>
      <c r="LSW33" s="546"/>
      <c r="LSX33" s="546"/>
      <c r="LSY33" s="546"/>
      <c r="LSZ33" s="546"/>
      <c r="LTA33" s="546"/>
      <c r="LTB33" s="546"/>
      <c r="LTC33" s="546"/>
      <c r="LTD33" s="546"/>
      <c r="LTE33" s="546"/>
      <c r="LTF33" s="546"/>
      <c r="LTG33" s="546"/>
      <c r="LTH33" s="546"/>
      <c r="LTI33" s="546"/>
      <c r="LTJ33" s="546"/>
      <c r="LTK33" s="546"/>
      <c r="LTL33" s="546"/>
      <c r="LTM33" s="546"/>
      <c r="LTN33" s="546"/>
      <c r="LTO33" s="546"/>
      <c r="LTP33" s="546"/>
      <c r="LTQ33" s="546"/>
      <c r="LTR33" s="546"/>
      <c r="LTS33" s="546"/>
      <c r="LTT33" s="546"/>
      <c r="LTU33" s="546"/>
      <c r="LTV33" s="546"/>
      <c r="LTW33" s="546"/>
      <c r="LTX33" s="546"/>
      <c r="LTY33" s="546"/>
      <c r="LTZ33" s="546"/>
      <c r="LUA33" s="546"/>
      <c r="LUB33" s="546"/>
      <c r="LUC33" s="546"/>
      <c r="LUD33" s="546"/>
      <c r="LUE33" s="546"/>
      <c r="LUF33" s="546"/>
      <c r="LUG33" s="546"/>
      <c r="LUH33" s="546"/>
      <c r="LUI33" s="546"/>
      <c r="LUJ33" s="546"/>
      <c r="LUK33" s="546"/>
      <c r="LUL33" s="546"/>
      <c r="LUM33" s="546"/>
      <c r="LUN33" s="546"/>
      <c r="LUO33" s="546"/>
      <c r="LUP33" s="546"/>
      <c r="LUQ33" s="546"/>
      <c r="LUR33" s="546"/>
      <c r="LUS33" s="546"/>
      <c r="LUT33" s="546"/>
      <c r="LUU33" s="546"/>
      <c r="LUV33" s="546"/>
      <c r="LUW33" s="546"/>
      <c r="LUX33" s="546"/>
      <c r="LUY33" s="546"/>
      <c r="LUZ33" s="546"/>
      <c r="LVA33" s="546"/>
      <c r="LVB33" s="546"/>
      <c r="LVC33" s="546"/>
      <c r="LVD33" s="546"/>
      <c r="LVE33" s="546"/>
      <c r="LVF33" s="546"/>
      <c r="LVG33" s="546"/>
      <c r="LVH33" s="546"/>
      <c r="LVI33" s="546"/>
      <c r="LVJ33" s="546"/>
      <c r="LVK33" s="546"/>
      <c r="LVL33" s="546"/>
      <c r="LVM33" s="546"/>
      <c r="LVN33" s="546"/>
      <c r="LVO33" s="546"/>
      <c r="LVP33" s="546"/>
      <c r="LVQ33" s="546"/>
      <c r="LVR33" s="546"/>
      <c r="LVS33" s="546"/>
      <c r="LVT33" s="546"/>
      <c r="LVU33" s="546"/>
      <c r="LVV33" s="546"/>
      <c r="LVW33" s="546"/>
      <c r="LVX33" s="546"/>
      <c r="LVY33" s="546"/>
      <c r="LVZ33" s="546"/>
      <c r="LWA33" s="546"/>
      <c r="LWB33" s="546"/>
      <c r="LWC33" s="546"/>
      <c r="LWD33" s="546"/>
      <c r="LWE33" s="546"/>
      <c r="LWF33" s="546"/>
      <c r="LWG33" s="546"/>
      <c r="LWH33" s="546"/>
      <c r="LWI33" s="546"/>
      <c r="LWJ33" s="546"/>
      <c r="LWK33" s="546"/>
      <c r="LWL33" s="546"/>
      <c r="LWM33" s="546"/>
      <c r="LWN33" s="546"/>
      <c r="LWO33" s="546"/>
      <c r="LWP33" s="546"/>
      <c r="LWQ33" s="546"/>
      <c r="LWR33" s="546"/>
      <c r="LWS33" s="546"/>
      <c r="LWT33" s="546"/>
      <c r="LWU33" s="546"/>
      <c r="LWV33" s="546"/>
      <c r="LWW33" s="546"/>
      <c r="LWX33" s="546"/>
      <c r="LWY33" s="546"/>
      <c r="LWZ33" s="546"/>
      <c r="LXA33" s="546"/>
      <c r="LXB33" s="546"/>
      <c r="LXC33" s="546"/>
      <c r="LXD33" s="546"/>
      <c r="LXE33" s="546"/>
      <c r="LXF33" s="546"/>
      <c r="LXG33" s="546"/>
      <c r="LXH33" s="546"/>
      <c r="LXI33" s="546"/>
      <c r="LXJ33" s="546"/>
      <c r="LXK33" s="546"/>
      <c r="LXL33" s="546"/>
      <c r="LXM33" s="546"/>
      <c r="LXN33" s="546"/>
      <c r="LXO33" s="546"/>
      <c r="LXP33" s="546"/>
      <c r="LXQ33" s="546"/>
      <c r="LXR33" s="546"/>
      <c r="LXS33" s="546"/>
      <c r="LXT33" s="546"/>
      <c r="LXU33" s="546"/>
      <c r="LXV33" s="546"/>
      <c r="LXW33" s="546"/>
      <c r="LXX33" s="546"/>
      <c r="LXY33" s="546"/>
      <c r="LXZ33" s="546"/>
      <c r="LYA33" s="546"/>
      <c r="LYB33" s="546"/>
      <c r="LYC33" s="546"/>
      <c r="LYD33" s="546"/>
      <c r="LYE33" s="546"/>
      <c r="LYF33" s="546"/>
      <c r="LYG33" s="546"/>
      <c r="LYH33" s="546"/>
      <c r="LYI33" s="546"/>
      <c r="LYJ33" s="546"/>
      <c r="LYK33" s="546"/>
      <c r="LYL33" s="546"/>
      <c r="LYM33" s="546"/>
      <c r="LYN33" s="546"/>
      <c r="LYO33" s="546"/>
      <c r="LYP33" s="546"/>
      <c r="LYQ33" s="546"/>
      <c r="LYR33" s="546"/>
      <c r="LYS33" s="546"/>
      <c r="LYT33" s="546"/>
      <c r="LYU33" s="546"/>
      <c r="LYV33" s="546"/>
      <c r="LYW33" s="546"/>
      <c r="LYX33" s="546"/>
      <c r="LYY33" s="546"/>
      <c r="LYZ33" s="546"/>
      <c r="LZA33" s="546"/>
      <c r="LZB33" s="546"/>
      <c r="LZC33" s="546"/>
      <c r="LZD33" s="546"/>
      <c r="LZE33" s="546"/>
      <c r="LZF33" s="546"/>
      <c r="LZG33" s="546"/>
      <c r="LZH33" s="546"/>
      <c r="LZI33" s="546"/>
      <c r="LZJ33" s="546"/>
      <c r="LZK33" s="546"/>
      <c r="LZL33" s="546"/>
      <c r="LZM33" s="546"/>
      <c r="LZN33" s="546"/>
      <c r="LZO33" s="546"/>
      <c r="LZP33" s="546"/>
      <c r="LZQ33" s="546"/>
      <c r="LZR33" s="546"/>
      <c r="LZS33" s="546"/>
      <c r="LZT33" s="546"/>
      <c r="LZU33" s="546"/>
      <c r="LZV33" s="546"/>
      <c r="LZW33" s="546"/>
      <c r="LZX33" s="546"/>
      <c r="LZY33" s="546"/>
      <c r="LZZ33" s="546"/>
      <c r="MAA33" s="546"/>
      <c r="MAB33" s="546"/>
      <c r="MAC33" s="546"/>
      <c r="MAD33" s="546"/>
      <c r="MAE33" s="546"/>
      <c r="MAF33" s="546"/>
      <c r="MAG33" s="546"/>
      <c r="MAH33" s="546"/>
      <c r="MAI33" s="546"/>
      <c r="MAJ33" s="546"/>
      <c r="MAK33" s="546"/>
      <c r="MAL33" s="546"/>
      <c r="MAM33" s="546"/>
      <c r="MAN33" s="546"/>
      <c r="MAO33" s="546"/>
      <c r="MAP33" s="546"/>
      <c r="MAQ33" s="546"/>
      <c r="MAR33" s="546"/>
      <c r="MAS33" s="546"/>
      <c r="MAT33" s="546"/>
      <c r="MAU33" s="546"/>
      <c r="MAV33" s="546"/>
      <c r="MAW33" s="546"/>
      <c r="MAX33" s="546"/>
      <c r="MAY33" s="546"/>
      <c r="MAZ33" s="546"/>
      <c r="MBA33" s="546"/>
      <c r="MBB33" s="546"/>
      <c r="MBC33" s="546"/>
      <c r="MBD33" s="546"/>
      <c r="MBE33" s="546"/>
      <c r="MBF33" s="546"/>
      <c r="MBG33" s="546"/>
      <c r="MBH33" s="546"/>
      <c r="MBI33" s="546"/>
      <c r="MBJ33" s="546"/>
      <c r="MBK33" s="546"/>
      <c r="MBL33" s="546"/>
      <c r="MBM33" s="546"/>
      <c r="MBN33" s="546"/>
      <c r="MBO33" s="546"/>
      <c r="MBP33" s="546"/>
      <c r="MBQ33" s="546"/>
      <c r="MBR33" s="546"/>
      <c r="MBS33" s="546"/>
      <c r="MBT33" s="546"/>
      <c r="MBU33" s="546"/>
      <c r="MBV33" s="546"/>
      <c r="MBW33" s="546"/>
      <c r="MBX33" s="546"/>
      <c r="MBY33" s="546"/>
      <c r="MBZ33" s="546"/>
      <c r="MCA33" s="546"/>
      <c r="MCB33" s="546"/>
      <c r="MCC33" s="546"/>
      <c r="MCD33" s="546"/>
      <c r="MCE33" s="546"/>
      <c r="MCF33" s="546"/>
      <c r="MCG33" s="546"/>
      <c r="MCH33" s="546"/>
      <c r="MCI33" s="546"/>
      <c r="MCJ33" s="546"/>
      <c r="MCK33" s="546"/>
      <c r="MCL33" s="546"/>
      <c r="MCM33" s="546"/>
      <c r="MCN33" s="546"/>
      <c r="MCO33" s="546"/>
      <c r="MCP33" s="546"/>
      <c r="MCQ33" s="546"/>
      <c r="MCR33" s="546"/>
      <c r="MCS33" s="546"/>
      <c r="MCT33" s="546"/>
      <c r="MCU33" s="546"/>
      <c r="MCV33" s="546"/>
      <c r="MCW33" s="546"/>
      <c r="MCX33" s="546"/>
      <c r="MCY33" s="546"/>
      <c r="MCZ33" s="546"/>
      <c r="MDA33" s="546"/>
      <c r="MDB33" s="546"/>
      <c r="MDC33" s="546"/>
      <c r="MDD33" s="546"/>
      <c r="MDE33" s="546"/>
      <c r="MDF33" s="546"/>
      <c r="MDG33" s="546"/>
      <c r="MDH33" s="546"/>
      <c r="MDI33" s="546"/>
      <c r="MDJ33" s="546"/>
      <c r="MDK33" s="546"/>
      <c r="MDL33" s="546"/>
      <c r="MDM33" s="546"/>
      <c r="MDN33" s="546"/>
      <c r="MDO33" s="546"/>
      <c r="MDP33" s="546"/>
      <c r="MDQ33" s="546"/>
      <c r="MDR33" s="546"/>
      <c r="MDS33" s="546"/>
      <c r="MDT33" s="546"/>
      <c r="MDU33" s="546"/>
      <c r="MDV33" s="546"/>
      <c r="MDW33" s="546"/>
      <c r="MDX33" s="546"/>
      <c r="MDY33" s="546"/>
      <c r="MDZ33" s="546"/>
      <c r="MEA33" s="546"/>
      <c r="MEB33" s="546"/>
      <c r="MEC33" s="546"/>
      <c r="MED33" s="546"/>
      <c r="MEE33" s="546"/>
      <c r="MEF33" s="546"/>
      <c r="MEG33" s="546"/>
      <c r="MEH33" s="546"/>
      <c r="MEI33" s="546"/>
      <c r="MEJ33" s="546"/>
      <c r="MEK33" s="546"/>
      <c r="MEL33" s="546"/>
      <c r="MEM33" s="546"/>
      <c r="MEN33" s="546"/>
      <c r="MEO33" s="546"/>
      <c r="MEP33" s="546"/>
      <c r="MEQ33" s="546"/>
      <c r="MER33" s="546"/>
      <c r="MES33" s="546"/>
      <c r="MET33" s="546"/>
      <c r="MEU33" s="546"/>
      <c r="MEV33" s="546"/>
      <c r="MEW33" s="546"/>
      <c r="MEX33" s="546"/>
      <c r="MEY33" s="546"/>
      <c r="MEZ33" s="546"/>
      <c r="MFA33" s="546"/>
      <c r="MFB33" s="546"/>
      <c r="MFC33" s="546"/>
      <c r="MFD33" s="546"/>
      <c r="MFE33" s="546"/>
      <c r="MFF33" s="546"/>
      <c r="MFG33" s="546"/>
      <c r="MFH33" s="546"/>
      <c r="MFI33" s="546"/>
      <c r="MFJ33" s="546"/>
      <c r="MFK33" s="546"/>
      <c r="MFL33" s="546"/>
      <c r="MFM33" s="546"/>
      <c r="MFN33" s="546"/>
      <c r="MFO33" s="546"/>
      <c r="MFP33" s="546"/>
      <c r="MFQ33" s="546"/>
      <c r="MFR33" s="546"/>
      <c r="MFS33" s="546"/>
      <c r="MFT33" s="546"/>
      <c r="MFU33" s="546"/>
      <c r="MFV33" s="546"/>
      <c r="MFW33" s="546"/>
      <c r="MFX33" s="546"/>
      <c r="MFY33" s="546"/>
      <c r="MFZ33" s="546"/>
      <c r="MGA33" s="546"/>
      <c r="MGB33" s="546"/>
      <c r="MGC33" s="546"/>
      <c r="MGD33" s="546"/>
      <c r="MGE33" s="546"/>
      <c r="MGF33" s="546"/>
      <c r="MGG33" s="546"/>
      <c r="MGH33" s="546"/>
      <c r="MGI33" s="546"/>
      <c r="MGJ33" s="546"/>
      <c r="MGK33" s="546"/>
      <c r="MGL33" s="546"/>
      <c r="MGM33" s="546"/>
      <c r="MGN33" s="546"/>
      <c r="MGO33" s="546"/>
      <c r="MGP33" s="546"/>
      <c r="MGQ33" s="546"/>
      <c r="MGR33" s="546"/>
      <c r="MGS33" s="546"/>
      <c r="MGT33" s="546"/>
      <c r="MGU33" s="546"/>
      <c r="MGV33" s="546"/>
      <c r="MGW33" s="546"/>
      <c r="MGX33" s="546"/>
      <c r="MGY33" s="546"/>
      <c r="MGZ33" s="546"/>
      <c r="MHA33" s="546"/>
      <c r="MHB33" s="546"/>
      <c r="MHC33" s="546"/>
      <c r="MHD33" s="546"/>
      <c r="MHE33" s="546"/>
      <c r="MHF33" s="546"/>
      <c r="MHG33" s="546"/>
      <c r="MHH33" s="546"/>
      <c r="MHI33" s="546"/>
      <c r="MHJ33" s="546"/>
      <c r="MHK33" s="546"/>
      <c r="MHL33" s="546"/>
      <c r="MHM33" s="546"/>
      <c r="MHN33" s="546"/>
      <c r="MHO33" s="546"/>
      <c r="MHP33" s="546"/>
      <c r="MHQ33" s="546"/>
      <c r="MHR33" s="546"/>
      <c r="MHS33" s="546"/>
      <c r="MHT33" s="546"/>
      <c r="MHU33" s="546"/>
      <c r="MHV33" s="546"/>
      <c r="MHW33" s="546"/>
      <c r="MHX33" s="546"/>
      <c r="MHY33" s="546"/>
      <c r="MHZ33" s="546"/>
      <c r="MIA33" s="546"/>
      <c r="MIB33" s="546"/>
      <c r="MIC33" s="546"/>
      <c r="MID33" s="546"/>
      <c r="MIE33" s="546"/>
      <c r="MIF33" s="546"/>
      <c r="MIG33" s="546"/>
      <c r="MIH33" s="546"/>
      <c r="MII33" s="546"/>
      <c r="MIJ33" s="546"/>
      <c r="MIK33" s="546"/>
      <c r="MIL33" s="546"/>
      <c r="MIM33" s="546"/>
      <c r="MIN33" s="546"/>
      <c r="MIO33" s="546"/>
      <c r="MIP33" s="546"/>
      <c r="MIQ33" s="546"/>
      <c r="MIR33" s="546"/>
      <c r="MIS33" s="546"/>
      <c r="MIT33" s="546"/>
      <c r="MIU33" s="546"/>
      <c r="MIV33" s="546"/>
      <c r="MIW33" s="546"/>
      <c r="MIX33" s="546"/>
      <c r="MIY33" s="546"/>
      <c r="MIZ33" s="546"/>
      <c r="MJA33" s="546"/>
      <c r="MJB33" s="546"/>
      <c r="MJC33" s="546"/>
      <c r="MJD33" s="546"/>
      <c r="MJE33" s="546"/>
      <c r="MJF33" s="546"/>
      <c r="MJG33" s="546"/>
      <c r="MJH33" s="546"/>
      <c r="MJI33" s="546"/>
      <c r="MJJ33" s="546"/>
      <c r="MJK33" s="546"/>
      <c r="MJL33" s="546"/>
      <c r="MJM33" s="546"/>
      <c r="MJN33" s="546"/>
      <c r="MJO33" s="546"/>
      <c r="MJP33" s="546"/>
      <c r="MJQ33" s="546"/>
      <c r="MJR33" s="546"/>
      <c r="MJS33" s="546"/>
      <c r="MJT33" s="546"/>
      <c r="MJU33" s="546"/>
      <c r="MJV33" s="546"/>
      <c r="MJW33" s="546"/>
      <c r="MJX33" s="546"/>
      <c r="MJY33" s="546"/>
      <c r="MJZ33" s="546"/>
      <c r="MKA33" s="546"/>
      <c r="MKB33" s="546"/>
      <c r="MKC33" s="546"/>
      <c r="MKD33" s="546"/>
      <c r="MKE33" s="546"/>
      <c r="MKF33" s="546"/>
      <c r="MKG33" s="546"/>
      <c r="MKH33" s="546"/>
      <c r="MKI33" s="546"/>
      <c r="MKJ33" s="546"/>
      <c r="MKK33" s="546"/>
      <c r="MKL33" s="546"/>
      <c r="MKM33" s="546"/>
      <c r="MKN33" s="546"/>
      <c r="MKO33" s="546"/>
      <c r="MKP33" s="546"/>
      <c r="MKQ33" s="546"/>
      <c r="MKR33" s="546"/>
      <c r="MKS33" s="546"/>
      <c r="MKT33" s="546"/>
      <c r="MKU33" s="546"/>
      <c r="MKV33" s="546"/>
      <c r="MKW33" s="546"/>
      <c r="MKX33" s="546"/>
      <c r="MKY33" s="546"/>
      <c r="MKZ33" s="546"/>
      <c r="MLA33" s="546"/>
      <c r="MLB33" s="546"/>
      <c r="MLC33" s="546"/>
      <c r="MLD33" s="546"/>
      <c r="MLE33" s="546"/>
      <c r="MLF33" s="546"/>
      <c r="MLG33" s="546"/>
      <c r="MLH33" s="546"/>
      <c r="MLI33" s="546"/>
      <c r="MLJ33" s="546"/>
      <c r="MLK33" s="546"/>
      <c r="MLL33" s="546"/>
      <c r="MLM33" s="546"/>
      <c r="MLN33" s="546"/>
      <c r="MLO33" s="546"/>
      <c r="MLP33" s="546"/>
      <c r="MLQ33" s="546"/>
      <c r="MLR33" s="546"/>
      <c r="MLS33" s="546"/>
      <c r="MLT33" s="546"/>
      <c r="MLU33" s="546"/>
      <c r="MLV33" s="546"/>
      <c r="MLW33" s="546"/>
      <c r="MLX33" s="546"/>
      <c r="MLY33" s="546"/>
      <c r="MLZ33" s="546"/>
      <c r="MMA33" s="546"/>
      <c r="MMB33" s="546"/>
      <c r="MMC33" s="546"/>
      <c r="MMD33" s="546"/>
      <c r="MME33" s="546"/>
      <c r="MMF33" s="546"/>
      <c r="MMG33" s="546"/>
      <c r="MMH33" s="546"/>
      <c r="MMI33" s="546"/>
      <c r="MMJ33" s="546"/>
      <c r="MMK33" s="546"/>
      <c r="MML33" s="546"/>
      <c r="MMM33" s="546"/>
      <c r="MMN33" s="546"/>
      <c r="MMO33" s="546"/>
      <c r="MMP33" s="546"/>
      <c r="MMQ33" s="546"/>
      <c r="MMR33" s="546"/>
      <c r="MMS33" s="546"/>
      <c r="MMT33" s="546"/>
      <c r="MMU33" s="546"/>
      <c r="MMV33" s="546"/>
      <c r="MMW33" s="546"/>
      <c r="MMX33" s="546"/>
      <c r="MMY33" s="546"/>
      <c r="MMZ33" s="546"/>
      <c r="MNA33" s="546"/>
      <c r="MNB33" s="546"/>
      <c r="MNC33" s="546"/>
      <c r="MND33" s="546"/>
      <c r="MNE33" s="546"/>
      <c r="MNF33" s="546"/>
      <c r="MNG33" s="546"/>
      <c r="MNH33" s="546"/>
      <c r="MNI33" s="546"/>
      <c r="MNJ33" s="546"/>
      <c r="MNK33" s="546"/>
      <c r="MNL33" s="546"/>
      <c r="MNM33" s="546"/>
      <c r="MNN33" s="546"/>
      <c r="MNO33" s="546"/>
      <c r="MNP33" s="546"/>
      <c r="MNQ33" s="546"/>
      <c r="MNR33" s="546"/>
      <c r="MNS33" s="546"/>
      <c r="MNT33" s="546"/>
      <c r="MNU33" s="546"/>
      <c r="MNV33" s="546"/>
      <c r="MNW33" s="546"/>
      <c r="MNX33" s="546"/>
      <c r="MNY33" s="546"/>
      <c r="MNZ33" s="546"/>
      <c r="MOA33" s="546"/>
      <c r="MOB33" s="546"/>
      <c r="MOC33" s="546"/>
      <c r="MOD33" s="546"/>
      <c r="MOE33" s="546"/>
      <c r="MOF33" s="546"/>
      <c r="MOG33" s="546"/>
      <c r="MOH33" s="546"/>
      <c r="MOI33" s="546"/>
      <c r="MOJ33" s="546"/>
      <c r="MOK33" s="546"/>
      <c r="MOL33" s="546"/>
      <c r="MOM33" s="546"/>
      <c r="MON33" s="546"/>
      <c r="MOO33" s="546"/>
      <c r="MOP33" s="546"/>
      <c r="MOQ33" s="546"/>
      <c r="MOR33" s="546"/>
      <c r="MOS33" s="546"/>
      <c r="MOT33" s="546"/>
      <c r="MOU33" s="546"/>
      <c r="MOV33" s="546"/>
      <c r="MOW33" s="546"/>
      <c r="MOX33" s="546"/>
      <c r="MOY33" s="546"/>
      <c r="MOZ33" s="546"/>
      <c r="MPA33" s="546"/>
      <c r="MPB33" s="546"/>
      <c r="MPC33" s="546"/>
      <c r="MPD33" s="546"/>
      <c r="MPE33" s="546"/>
      <c r="MPF33" s="546"/>
      <c r="MPG33" s="546"/>
      <c r="MPH33" s="546"/>
      <c r="MPI33" s="546"/>
      <c r="MPJ33" s="546"/>
      <c r="MPK33" s="546"/>
      <c r="MPL33" s="546"/>
      <c r="MPM33" s="546"/>
      <c r="MPN33" s="546"/>
      <c r="MPO33" s="546"/>
      <c r="MPP33" s="546"/>
      <c r="MPQ33" s="546"/>
      <c r="MPR33" s="546"/>
      <c r="MPS33" s="546"/>
      <c r="MPT33" s="546"/>
      <c r="MPU33" s="546"/>
      <c r="MPV33" s="546"/>
      <c r="MPW33" s="546"/>
      <c r="MPX33" s="546"/>
      <c r="MPY33" s="546"/>
      <c r="MPZ33" s="546"/>
      <c r="MQA33" s="546"/>
      <c r="MQB33" s="546"/>
      <c r="MQC33" s="546"/>
      <c r="MQD33" s="546"/>
      <c r="MQE33" s="546"/>
      <c r="MQF33" s="546"/>
      <c r="MQG33" s="546"/>
      <c r="MQH33" s="546"/>
      <c r="MQI33" s="546"/>
      <c r="MQJ33" s="546"/>
      <c r="MQK33" s="546"/>
      <c r="MQL33" s="546"/>
      <c r="MQM33" s="546"/>
      <c r="MQN33" s="546"/>
      <c r="MQO33" s="546"/>
      <c r="MQP33" s="546"/>
      <c r="MQQ33" s="546"/>
      <c r="MQR33" s="546"/>
      <c r="MQS33" s="546"/>
      <c r="MQT33" s="546"/>
      <c r="MQU33" s="546"/>
      <c r="MQV33" s="546"/>
      <c r="MQW33" s="546"/>
      <c r="MQX33" s="546"/>
      <c r="MQY33" s="546"/>
      <c r="MQZ33" s="546"/>
      <c r="MRA33" s="546"/>
      <c r="MRB33" s="546"/>
      <c r="MRC33" s="546"/>
      <c r="MRD33" s="546"/>
      <c r="MRE33" s="546"/>
      <c r="MRF33" s="546"/>
      <c r="MRG33" s="546"/>
      <c r="MRH33" s="546"/>
      <c r="MRI33" s="546"/>
      <c r="MRJ33" s="546"/>
      <c r="MRK33" s="546"/>
      <c r="MRL33" s="546"/>
      <c r="MRM33" s="546"/>
      <c r="MRN33" s="546"/>
      <c r="MRO33" s="546"/>
      <c r="MRP33" s="546"/>
      <c r="MRQ33" s="546"/>
      <c r="MRR33" s="546"/>
      <c r="MRS33" s="546"/>
      <c r="MRT33" s="546"/>
      <c r="MRU33" s="546"/>
      <c r="MRV33" s="546"/>
      <c r="MRW33" s="546"/>
      <c r="MRX33" s="546"/>
      <c r="MRY33" s="546"/>
      <c r="MRZ33" s="546"/>
      <c r="MSA33" s="546"/>
      <c r="MSB33" s="546"/>
      <c r="MSC33" s="546"/>
      <c r="MSD33" s="546"/>
      <c r="MSE33" s="546"/>
      <c r="MSF33" s="546"/>
      <c r="MSG33" s="546"/>
      <c r="MSH33" s="546"/>
      <c r="MSI33" s="546"/>
      <c r="MSJ33" s="546"/>
      <c r="MSK33" s="546"/>
      <c r="MSL33" s="546"/>
      <c r="MSM33" s="546"/>
      <c r="MSN33" s="546"/>
      <c r="MSO33" s="546"/>
      <c r="MSP33" s="546"/>
      <c r="MSQ33" s="546"/>
      <c r="MSR33" s="546"/>
      <c r="MSS33" s="546"/>
      <c r="MST33" s="546"/>
      <c r="MSU33" s="546"/>
      <c r="MSV33" s="546"/>
      <c r="MSW33" s="546"/>
      <c r="MSX33" s="546"/>
      <c r="MSY33" s="546"/>
      <c r="MSZ33" s="546"/>
      <c r="MTA33" s="546"/>
      <c r="MTB33" s="546"/>
      <c r="MTC33" s="546"/>
      <c r="MTD33" s="546"/>
      <c r="MTE33" s="546"/>
      <c r="MTF33" s="546"/>
      <c r="MTG33" s="546"/>
      <c r="MTH33" s="546"/>
      <c r="MTI33" s="546"/>
      <c r="MTJ33" s="546"/>
      <c r="MTK33" s="546"/>
      <c r="MTL33" s="546"/>
      <c r="MTM33" s="546"/>
      <c r="MTN33" s="546"/>
      <c r="MTO33" s="546"/>
      <c r="MTP33" s="546"/>
      <c r="MTQ33" s="546"/>
      <c r="MTR33" s="546"/>
      <c r="MTS33" s="546"/>
      <c r="MTT33" s="546"/>
      <c r="MTU33" s="546"/>
      <c r="MTV33" s="546"/>
      <c r="MTW33" s="546"/>
      <c r="MTX33" s="546"/>
      <c r="MTY33" s="546"/>
      <c r="MTZ33" s="546"/>
      <c r="MUA33" s="546"/>
      <c r="MUB33" s="546"/>
      <c r="MUC33" s="546"/>
      <c r="MUD33" s="546"/>
      <c r="MUE33" s="546"/>
      <c r="MUF33" s="546"/>
      <c r="MUG33" s="546"/>
      <c r="MUH33" s="546"/>
      <c r="MUI33" s="546"/>
      <c r="MUJ33" s="546"/>
      <c r="MUK33" s="546"/>
      <c r="MUL33" s="546"/>
      <c r="MUM33" s="546"/>
      <c r="MUN33" s="546"/>
      <c r="MUO33" s="546"/>
      <c r="MUP33" s="546"/>
      <c r="MUQ33" s="546"/>
      <c r="MUR33" s="546"/>
      <c r="MUS33" s="546"/>
      <c r="MUT33" s="546"/>
      <c r="MUU33" s="546"/>
      <c r="MUV33" s="546"/>
      <c r="MUW33" s="546"/>
      <c r="MUX33" s="546"/>
      <c r="MUY33" s="546"/>
      <c r="MUZ33" s="546"/>
      <c r="MVA33" s="546"/>
      <c r="MVB33" s="546"/>
      <c r="MVC33" s="546"/>
      <c r="MVD33" s="546"/>
      <c r="MVE33" s="546"/>
      <c r="MVF33" s="546"/>
      <c r="MVG33" s="546"/>
      <c r="MVH33" s="546"/>
      <c r="MVI33" s="546"/>
      <c r="MVJ33" s="546"/>
      <c r="MVK33" s="546"/>
      <c r="MVL33" s="546"/>
      <c r="MVM33" s="546"/>
      <c r="MVN33" s="546"/>
      <c r="MVO33" s="546"/>
      <c r="MVP33" s="546"/>
      <c r="MVQ33" s="546"/>
      <c r="MVR33" s="546"/>
      <c r="MVS33" s="546"/>
      <c r="MVT33" s="546"/>
      <c r="MVU33" s="546"/>
      <c r="MVV33" s="546"/>
      <c r="MVW33" s="546"/>
      <c r="MVX33" s="546"/>
      <c r="MVY33" s="546"/>
      <c r="MVZ33" s="546"/>
      <c r="MWA33" s="546"/>
      <c r="MWB33" s="546"/>
      <c r="MWC33" s="546"/>
      <c r="MWD33" s="546"/>
      <c r="MWE33" s="546"/>
      <c r="MWF33" s="546"/>
      <c r="MWG33" s="546"/>
      <c r="MWH33" s="546"/>
      <c r="MWI33" s="546"/>
      <c r="MWJ33" s="546"/>
      <c r="MWK33" s="546"/>
      <c r="MWL33" s="546"/>
      <c r="MWM33" s="546"/>
      <c r="MWN33" s="546"/>
      <c r="MWO33" s="546"/>
      <c r="MWP33" s="546"/>
      <c r="MWQ33" s="546"/>
      <c r="MWR33" s="546"/>
      <c r="MWS33" s="546"/>
      <c r="MWT33" s="546"/>
      <c r="MWU33" s="546"/>
      <c r="MWV33" s="546"/>
      <c r="MWW33" s="546"/>
      <c r="MWX33" s="546"/>
      <c r="MWY33" s="546"/>
      <c r="MWZ33" s="546"/>
      <c r="MXA33" s="546"/>
      <c r="MXB33" s="546"/>
      <c r="MXC33" s="546"/>
      <c r="MXD33" s="546"/>
      <c r="MXE33" s="546"/>
      <c r="MXF33" s="546"/>
      <c r="MXG33" s="546"/>
      <c r="MXH33" s="546"/>
      <c r="MXI33" s="546"/>
      <c r="MXJ33" s="546"/>
      <c r="MXK33" s="546"/>
      <c r="MXL33" s="546"/>
      <c r="MXM33" s="546"/>
      <c r="MXN33" s="546"/>
      <c r="MXO33" s="546"/>
      <c r="MXP33" s="546"/>
      <c r="MXQ33" s="546"/>
      <c r="MXR33" s="546"/>
      <c r="MXS33" s="546"/>
      <c r="MXT33" s="546"/>
      <c r="MXU33" s="546"/>
      <c r="MXV33" s="546"/>
      <c r="MXW33" s="546"/>
      <c r="MXX33" s="546"/>
      <c r="MXY33" s="546"/>
      <c r="MXZ33" s="546"/>
      <c r="MYA33" s="546"/>
      <c r="MYB33" s="546"/>
      <c r="MYC33" s="546"/>
      <c r="MYD33" s="546"/>
      <c r="MYE33" s="546"/>
      <c r="MYF33" s="546"/>
      <c r="MYG33" s="546"/>
      <c r="MYH33" s="546"/>
      <c r="MYI33" s="546"/>
      <c r="MYJ33" s="546"/>
      <c r="MYK33" s="546"/>
      <c r="MYL33" s="546"/>
      <c r="MYM33" s="546"/>
      <c r="MYN33" s="546"/>
      <c r="MYO33" s="546"/>
      <c r="MYP33" s="546"/>
      <c r="MYQ33" s="546"/>
      <c r="MYR33" s="546"/>
      <c r="MYS33" s="546"/>
      <c r="MYT33" s="546"/>
      <c r="MYU33" s="546"/>
      <c r="MYV33" s="546"/>
      <c r="MYW33" s="546"/>
      <c r="MYX33" s="546"/>
      <c r="MYY33" s="546"/>
      <c r="MYZ33" s="546"/>
      <c r="MZA33" s="546"/>
      <c r="MZB33" s="546"/>
      <c r="MZC33" s="546"/>
      <c r="MZD33" s="546"/>
      <c r="MZE33" s="546"/>
      <c r="MZF33" s="546"/>
      <c r="MZG33" s="546"/>
      <c r="MZH33" s="546"/>
      <c r="MZI33" s="546"/>
      <c r="MZJ33" s="546"/>
      <c r="MZK33" s="546"/>
      <c r="MZL33" s="546"/>
      <c r="MZM33" s="546"/>
      <c r="MZN33" s="546"/>
      <c r="MZO33" s="546"/>
      <c r="MZP33" s="546"/>
      <c r="MZQ33" s="546"/>
      <c r="MZR33" s="546"/>
      <c r="MZS33" s="546"/>
      <c r="MZT33" s="546"/>
      <c r="MZU33" s="546"/>
      <c r="MZV33" s="546"/>
      <c r="MZW33" s="546"/>
      <c r="MZX33" s="546"/>
      <c r="MZY33" s="546"/>
      <c r="MZZ33" s="546"/>
      <c r="NAA33" s="546"/>
      <c r="NAB33" s="546"/>
      <c r="NAC33" s="546"/>
      <c r="NAD33" s="546"/>
      <c r="NAE33" s="546"/>
      <c r="NAF33" s="546"/>
      <c r="NAG33" s="546"/>
      <c r="NAH33" s="546"/>
      <c r="NAI33" s="546"/>
      <c r="NAJ33" s="546"/>
      <c r="NAK33" s="546"/>
      <c r="NAL33" s="546"/>
      <c r="NAM33" s="546"/>
      <c r="NAN33" s="546"/>
      <c r="NAO33" s="546"/>
      <c r="NAP33" s="546"/>
      <c r="NAQ33" s="546"/>
      <c r="NAR33" s="546"/>
      <c r="NAS33" s="546"/>
      <c r="NAT33" s="546"/>
      <c r="NAU33" s="546"/>
      <c r="NAV33" s="546"/>
      <c r="NAW33" s="546"/>
      <c r="NAX33" s="546"/>
      <c r="NAY33" s="546"/>
      <c r="NAZ33" s="546"/>
      <c r="NBA33" s="546"/>
      <c r="NBB33" s="546"/>
      <c r="NBC33" s="546"/>
      <c r="NBD33" s="546"/>
      <c r="NBE33" s="546"/>
      <c r="NBF33" s="546"/>
      <c r="NBG33" s="546"/>
      <c r="NBH33" s="546"/>
      <c r="NBI33" s="546"/>
      <c r="NBJ33" s="546"/>
      <c r="NBK33" s="546"/>
      <c r="NBL33" s="546"/>
      <c r="NBM33" s="546"/>
      <c r="NBN33" s="546"/>
      <c r="NBO33" s="546"/>
      <c r="NBP33" s="546"/>
      <c r="NBQ33" s="546"/>
      <c r="NBR33" s="546"/>
      <c r="NBS33" s="546"/>
      <c r="NBT33" s="546"/>
      <c r="NBU33" s="546"/>
      <c r="NBV33" s="546"/>
      <c r="NBW33" s="546"/>
      <c r="NBX33" s="546"/>
      <c r="NBY33" s="546"/>
      <c r="NBZ33" s="546"/>
      <c r="NCA33" s="546"/>
      <c r="NCB33" s="546"/>
      <c r="NCC33" s="546"/>
      <c r="NCD33" s="546"/>
      <c r="NCE33" s="546"/>
      <c r="NCF33" s="546"/>
      <c r="NCG33" s="546"/>
      <c r="NCH33" s="546"/>
      <c r="NCI33" s="546"/>
      <c r="NCJ33" s="546"/>
      <c r="NCK33" s="546"/>
      <c r="NCL33" s="546"/>
      <c r="NCM33" s="546"/>
      <c r="NCN33" s="546"/>
      <c r="NCO33" s="546"/>
      <c r="NCP33" s="546"/>
      <c r="NCQ33" s="546"/>
      <c r="NCR33" s="546"/>
      <c r="NCS33" s="546"/>
      <c r="NCT33" s="546"/>
      <c r="NCU33" s="546"/>
      <c r="NCV33" s="546"/>
      <c r="NCW33" s="546"/>
      <c r="NCX33" s="546"/>
      <c r="NCY33" s="546"/>
      <c r="NCZ33" s="546"/>
      <c r="NDA33" s="546"/>
      <c r="NDB33" s="546"/>
      <c r="NDC33" s="546"/>
      <c r="NDD33" s="546"/>
      <c r="NDE33" s="546"/>
      <c r="NDF33" s="546"/>
      <c r="NDG33" s="546"/>
      <c r="NDH33" s="546"/>
      <c r="NDI33" s="546"/>
      <c r="NDJ33" s="546"/>
      <c r="NDK33" s="546"/>
      <c r="NDL33" s="546"/>
      <c r="NDM33" s="546"/>
      <c r="NDN33" s="546"/>
      <c r="NDO33" s="546"/>
      <c r="NDP33" s="546"/>
      <c r="NDQ33" s="546"/>
      <c r="NDR33" s="546"/>
      <c r="NDS33" s="546"/>
      <c r="NDT33" s="546"/>
      <c r="NDU33" s="546"/>
      <c r="NDV33" s="546"/>
      <c r="NDW33" s="546"/>
      <c r="NDX33" s="546"/>
      <c r="NDY33" s="546"/>
      <c r="NDZ33" s="546"/>
      <c r="NEA33" s="546"/>
      <c r="NEB33" s="546"/>
      <c r="NEC33" s="546"/>
      <c r="NED33" s="546"/>
      <c r="NEE33" s="546"/>
      <c r="NEF33" s="546"/>
      <c r="NEG33" s="546"/>
      <c r="NEH33" s="546"/>
      <c r="NEI33" s="546"/>
      <c r="NEJ33" s="546"/>
      <c r="NEK33" s="546"/>
      <c r="NEL33" s="546"/>
      <c r="NEM33" s="546"/>
      <c r="NEN33" s="546"/>
      <c r="NEO33" s="546"/>
      <c r="NEP33" s="546"/>
      <c r="NEQ33" s="546"/>
      <c r="NER33" s="546"/>
      <c r="NES33" s="546"/>
      <c r="NET33" s="546"/>
      <c r="NEU33" s="546"/>
      <c r="NEV33" s="546"/>
      <c r="NEW33" s="546"/>
      <c r="NEX33" s="546"/>
      <c r="NEY33" s="546"/>
      <c r="NEZ33" s="546"/>
      <c r="NFA33" s="546"/>
      <c r="NFB33" s="546"/>
      <c r="NFC33" s="546"/>
      <c r="NFD33" s="546"/>
      <c r="NFE33" s="546"/>
      <c r="NFF33" s="546"/>
      <c r="NFG33" s="546"/>
      <c r="NFH33" s="546"/>
      <c r="NFI33" s="546"/>
      <c r="NFJ33" s="546"/>
      <c r="NFK33" s="546"/>
      <c r="NFL33" s="546"/>
      <c r="NFM33" s="546"/>
      <c r="NFN33" s="546"/>
      <c r="NFO33" s="546"/>
      <c r="NFP33" s="546"/>
      <c r="NFQ33" s="546"/>
      <c r="NFR33" s="546"/>
      <c r="NFS33" s="546"/>
      <c r="NFT33" s="546"/>
      <c r="NFU33" s="546"/>
      <c r="NFV33" s="546"/>
      <c r="NFW33" s="546"/>
      <c r="NFX33" s="546"/>
      <c r="NFY33" s="546"/>
      <c r="NFZ33" s="546"/>
      <c r="NGA33" s="546"/>
      <c r="NGB33" s="546"/>
      <c r="NGC33" s="546"/>
      <c r="NGD33" s="546"/>
      <c r="NGE33" s="546"/>
      <c r="NGF33" s="546"/>
      <c r="NGG33" s="546"/>
      <c r="NGH33" s="546"/>
      <c r="NGI33" s="546"/>
      <c r="NGJ33" s="546"/>
      <c r="NGK33" s="546"/>
      <c r="NGL33" s="546"/>
      <c r="NGM33" s="546"/>
      <c r="NGN33" s="546"/>
      <c r="NGO33" s="546"/>
      <c r="NGP33" s="546"/>
      <c r="NGQ33" s="546"/>
      <c r="NGR33" s="546"/>
      <c r="NGS33" s="546"/>
      <c r="NGT33" s="546"/>
      <c r="NGU33" s="546"/>
      <c r="NGV33" s="546"/>
      <c r="NGW33" s="546"/>
      <c r="NGX33" s="546"/>
      <c r="NGY33" s="546"/>
      <c r="NGZ33" s="546"/>
      <c r="NHA33" s="546"/>
      <c r="NHB33" s="546"/>
      <c r="NHC33" s="546"/>
      <c r="NHD33" s="546"/>
      <c r="NHE33" s="546"/>
      <c r="NHF33" s="546"/>
      <c r="NHG33" s="546"/>
      <c r="NHH33" s="546"/>
      <c r="NHI33" s="546"/>
      <c r="NHJ33" s="546"/>
      <c r="NHK33" s="546"/>
      <c r="NHL33" s="546"/>
      <c r="NHM33" s="546"/>
      <c r="NHN33" s="546"/>
      <c r="NHO33" s="546"/>
      <c r="NHP33" s="546"/>
      <c r="NHQ33" s="546"/>
      <c r="NHR33" s="546"/>
      <c r="NHS33" s="546"/>
      <c r="NHT33" s="546"/>
      <c r="NHU33" s="546"/>
      <c r="NHV33" s="546"/>
      <c r="NHW33" s="546"/>
      <c r="NHX33" s="546"/>
      <c r="NHY33" s="546"/>
      <c r="NHZ33" s="546"/>
      <c r="NIA33" s="546"/>
      <c r="NIB33" s="546"/>
      <c r="NIC33" s="546"/>
      <c r="NID33" s="546"/>
      <c r="NIE33" s="546"/>
      <c r="NIF33" s="546"/>
      <c r="NIG33" s="546"/>
      <c r="NIH33" s="546"/>
      <c r="NII33" s="546"/>
      <c r="NIJ33" s="546"/>
      <c r="NIK33" s="546"/>
      <c r="NIL33" s="546"/>
      <c r="NIM33" s="546"/>
      <c r="NIN33" s="546"/>
      <c r="NIO33" s="546"/>
      <c r="NIP33" s="546"/>
      <c r="NIQ33" s="546"/>
      <c r="NIR33" s="546"/>
      <c r="NIS33" s="546"/>
      <c r="NIT33" s="546"/>
      <c r="NIU33" s="546"/>
      <c r="NIV33" s="546"/>
      <c r="NIW33" s="546"/>
      <c r="NIX33" s="546"/>
      <c r="NIY33" s="546"/>
      <c r="NIZ33" s="546"/>
      <c r="NJA33" s="546"/>
      <c r="NJB33" s="546"/>
      <c r="NJC33" s="546"/>
      <c r="NJD33" s="546"/>
      <c r="NJE33" s="546"/>
      <c r="NJF33" s="546"/>
      <c r="NJG33" s="546"/>
      <c r="NJH33" s="546"/>
      <c r="NJI33" s="546"/>
      <c r="NJJ33" s="546"/>
      <c r="NJK33" s="546"/>
      <c r="NJL33" s="546"/>
      <c r="NJM33" s="546"/>
      <c r="NJN33" s="546"/>
      <c r="NJO33" s="546"/>
      <c r="NJP33" s="546"/>
      <c r="NJQ33" s="546"/>
      <c r="NJR33" s="546"/>
      <c r="NJS33" s="546"/>
      <c r="NJT33" s="546"/>
      <c r="NJU33" s="546"/>
      <c r="NJV33" s="546"/>
      <c r="NJW33" s="546"/>
      <c r="NJX33" s="546"/>
      <c r="NJY33" s="546"/>
      <c r="NJZ33" s="546"/>
      <c r="NKA33" s="546"/>
      <c r="NKB33" s="546"/>
      <c r="NKC33" s="546"/>
      <c r="NKD33" s="546"/>
      <c r="NKE33" s="546"/>
      <c r="NKF33" s="546"/>
      <c r="NKG33" s="546"/>
      <c r="NKH33" s="546"/>
      <c r="NKI33" s="546"/>
      <c r="NKJ33" s="546"/>
      <c r="NKK33" s="546"/>
      <c r="NKL33" s="546"/>
      <c r="NKM33" s="546"/>
      <c r="NKN33" s="546"/>
      <c r="NKO33" s="546"/>
      <c r="NKP33" s="546"/>
      <c r="NKQ33" s="546"/>
      <c r="NKR33" s="546"/>
      <c r="NKS33" s="546"/>
      <c r="NKT33" s="546"/>
      <c r="NKU33" s="546"/>
      <c r="NKV33" s="546"/>
      <c r="NKW33" s="546"/>
      <c r="NKX33" s="546"/>
      <c r="NKY33" s="546"/>
      <c r="NKZ33" s="546"/>
      <c r="NLA33" s="546"/>
      <c r="NLB33" s="546"/>
      <c r="NLC33" s="546"/>
      <c r="NLD33" s="546"/>
      <c r="NLE33" s="546"/>
      <c r="NLF33" s="546"/>
      <c r="NLG33" s="546"/>
      <c r="NLH33" s="546"/>
      <c r="NLI33" s="546"/>
      <c r="NLJ33" s="546"/>
      <c r="NLK33" s="546"/>
      <c r="NLL33" s="546"/>
      <c r="NLM33" s="546"/>
      <c r="NLN33" s="546"/>
      <c r="NLO33" s="546"/>
      <c r="NLP33" s="546"/>
      <c r="NLQ33" s="546"/>
      <c r="NLR33" s="546"/>
      <c r="NLS33" s="546"/>
      <c r="NLT33" s="546"/>
      <c r="NLU33" s="546"/>
      <c r="NLV33" s="546"/>
      <c r="NLW33" s="546"/>
      <c r="NLX33" s="546"/>
      <c r="NLY33" s="546"/>
      <c r="NLZ33" s="546"/>
      <c r="NMA33" s="546"/>
      <c r="NMB33" s="546"/>
      <c r="NMC33" s="546"/>
      <c r="NMD33" s="546"/>
      <c r="NME33" s="546"/>
      <c r="NMF33" s="546"/>
      <c r="NMG33" s="546"/>
      <c r="NMH33" s="546"/>
      <c r="NMI33" s="546"/>
      <c r="NMJ33" s="546"/>
      <c r="NMK33" s="546"/>
      <c r="NML33" s="546"/>
      <c r="NMM33" s="546"/>
      <c r="NMN33" s="546"/>
      <c r="NMO33" s="546"/>
      <c r="NMP33" s="546"/>
      <c r="NMQ33" s="546"/>
      <c r="NMR33" s="546"/>
      <c r="NMS33" s="546"/>
      <c r="NMT33" s="546"/>
      <c r="NMU33" s="546"/>
      <c r="NMV33" s="546"/>
      <c r="NMW33" s="546"/>
      <c r="NMX33" s="546"/>
      <c r="NMY33" s="546"/>
      <c r="NMZ33" s="546"/>
      <c r="NNA33" s="546"/>
      <c r="NNB33" s="546"/>
      <c r="NNC33" s="546"/>
      <c r="NND33" s="546"/>
      <c r="NNE33" s="546"/>
      <c r="NNF33" s="546"/>
      <c r="NNG33" s="546"/>
      <c r="NNH33" s="546"/>
      <c r="NNI33" s="546"/>
      <c r="NNJ33" s="546"/>
      <c r="NNK33" s="546"/>
      <c r="NNL33" s="546"/>
      <c r="NNM33" s="546"/>
      <c r="NNN33" s="546"/>
      <c r="NNO33" s="546"/>
      <c r="NNP33" s="546"/>
      <c r="NNQ33" s="546"/>
      <c r="NNR33" s="546"/>
      <c r="NNS33" s="546"/>
      <c r="NNT33" s="546"/>
      <c r="NNU33" s="546"/>
      <c r="NNV33" s="546"/>
      <c r="NNW33" s="546"/>
      <c r="NNX33" s="546"/>
      <c r="NNY33" s="546"/>
      <c r="NNZ33" s="546"/>
      <c r="NOA33" s="546"/>
      <c r="NOB33" s="546"/>
      <c r="NOC33" s="546"/>
      <c r="NOD33" s="546"/>
      <c r="NOE33" s="546"/>
      <c r="NOF33" s="546"/>
      <c r="NOG33" s="546"/>
      <c r="NOH33" s="546"/>
      <c r="NOI33" s="546"/>
      <c r="NOJ33" s="546"/>
      <c r="NOK33" s="546"/>
      <c r="NOL33" s="546"/>
      <c r="NOM33" s="546"/>
      <c r="NON33" s="546"/>
      <c r="NOO33" s="546"/>
      <c r="NOP33" s="546"/>
      <c r="NOQ33" s="546"/>
      <c r="NOR33" s="546"/>
      <c r="NOS33" s="546"/>
      <c r="NOT33" s="546"/>
      <c r="NOU33" s="546"/>
      <c r="NOV33" s="546"/>
      <c r="NOW33" s="546"/>
      <c r="NOX33" s="546"/>
      <c r="NOY33" s="546"/>
      <c r="NOZ33" s="546"/>
      <c r="NPA33" s="546"/>
      <c r="NPB33" s="546"/>
      <c r="NPC33" s="546"/>
      <c r="NPD33" s="546"/>
      <c r="NPE33" s="546"/>
      <c r="NPF33" s="546"/>
      <c r="NPG33" s="546"/>
      <c r="NPH33" s="546"/>
      <c r="NPI33" s="546"/>
      <c r="NPJ33" s="546"/>
      <c r="NPK33" s="546"/>
      <c r="NPL33" s="546"/>
      <c r="NPM33" s="546"/>
      <c r="NPN33" s="546"/>
      <c r="NPO33" s="546"/>
      <c r="NPP33" s="546"/>
      <c r="NPQ33" s="546"/>
      <c r="NPR33" s="546"/>
      <c r="NPS33" s="546"/>
      <c r="NPT33" s="546"/>
      <c r="NPU33" s="546"/>
      <c r="NPV33" s="546"/>
      <c r="NPW33" s="546"/>
      <c r="NPX33" s="546"/>
      <c r="NPY33" s="546"/>
      <c r="NPZ33" s="546"/>
      <c r="NQA33" s="546"/>
      <c r="NQB33" s="546"/>
      <c r="NQC33" s="546"/>
      <c r="NQD33" s="546"/>
      <c r="NQE33" s="546"/>
      <c r="NQF33" s="546"/>
      <c r="NQG33" s="546"/>
      <c r="NQH33" s="546"/>
      <c r="NQI33" s="546"/>
      <c r="NQJ33" s="546"/>
      <c r="NQK33" s="546"/>
      <c r="NQL33" s="546"/>
      <c r="NQM33" s="546"/>
      <c r="NQN33" s="546"/>
      <c r="NQO33" s="546"/>
      <c r="NQP33" s="546"/>
      <c r="NQQ33" s="546"/>
      <c r="NQR33" s="546"/>
      <c r="NQS33" s="546"/>
      <c r="NQT33" s="546"/>
      <c r="NQU33" s="546"/>
      <c r="NQV33" s="546"/>
      <c r="NQW33" s="546"/>
      <c r="NQX33" s="546"/>
      <c r="NQY33" s="546"/>
      <c r="NQZ33" s="546"/>
      <c r="NRA33" s="546"/>
      <c r="NRB33" s="546"/>
      <c r="NRC33" s="546"/>
      <c r="NRD33" s="546"/>
      <c r="NRE33" s="546"/>
      <c r="NRF33" s="546"/>
      <c r="NRG33" s="546"/>
      <c r="NRH33" s="546"/>
      <c r="NRI33" s="546"/>
      <c r="NRJ33" s="546"/>
      <c r="NRK33" s="546"/>
      <c r="NRL33" s="546"/>
      <c r="NRM33" s="546"/>
      <c r="NRN33" s="546"/>
      <c r="NRO33" s="546"/>
      <c r="NRP33" s="546"/>
      <c r="NRQ33" s="546"/>
      <c r="NRR33" s="546"/>
      <c r="NRS33" s="546"/>
      <c r="NRT33" s="546"/>
      <c r="NRU33" s="546"/>
      <c r="NRV33" s="546"/>
      <c r="NRW33" s="546"/>
      <c r="NRX33" s="546"/>
      <c r="NRY33" s="546"/>
      <c r="NRZ33" s="546"/>
      <c r="NSA33" s="546"/>
      <c r="NSB33" s="546"/>
      <c r="NSC33" s="546"/>
      <c r="NSD33" s="546"/>
      <c r="NSE33" s="546"/>
      <c r="NSF33" s="546"/>
      <c r="NSG33" s="546"/>
      <c r="NSH33" s="546"/>
      <c r="NSI33" s="546"/>
      <c r="NSJ33" s="546"/>
      <c r="NSK33" s="546"/>
      <c r="NSL33" s="546"/>
      <c r="NSM33" s="546"/>
      <c r="NSN33" s="546"/>
      <c r="NSO33" s="546"/>
      <c r="NSP33" s="546"/>
      <c r="NSQ33" s="546"/>
      <c r="NSR33" s="546"/>
      <c r="NSS33" s="546"/>
      <c r="NST33" s="546"/>
      <c r="NSU33" s="546"/>
      <c r="NSV33" s="546"/>
      <c r="NSW33" s="546"/>
      <c r="NSX33" s="546"/>
      <c r="NSY33" s="546"/>
      <c r="NSZ33" s="546"/>
      <c r="NTA33" s="546"/>
      <c r="NTB33" s="546"/>
      <c r="NTC33" s="546"/>
      <c r="NTD33" s="546"/>
      <c r="NTE33" s="546"/>
      <c r="NTF33" s="546"/>
      <c r="NTG33" s="546"/>
      <c r="NTH33" s="546"/>
      <c r="NTI33" s="546"/>
      <c r="NTJ33" s="546"/>
      <c r="NTK33" s="546"/>
      <c r="NTL33" s="546"/>
      <c r="NTM33" s="546"/>
      <c r="NTN33" s="546"/>
      <c r="NTO33" s="546"/>
      <c r="NTP33" s="546"/>
      <c r="NTQ33" s="546"/>
      <c r="NTR33" s="546"/>
      <c r="NTS33" s="546"/>
      <c r="NTT33" s="546"/>
      <c r="NTU33" s="546"/>
      <c r="NTV33" s="546"/>
      <c r="NTW33" s="546"/>
      <c r="NTX33" s="546"/>
      <c r="NTY33" s="546"/>
      <c r="NTZ33" s="546"/>
      <c r="NUA33" s="546"/>
      <c r="NUB33" s="546"/>
      <c r="NUC33" s="546"/>
      <c r="NUD33" s="546"/>
      <c r="NUE33" s="546"/>
      <c r="NUF33" s="546"/>
      <c r="NUG33" s="546"/>
      <c r="NUH33" s="546"/>
      <c r="NUI33" s="546"/>
      <c r="NUJ33" s="546"/>
      <c r="NUK33" s="546"/>
      <c r="NUL33" s="546"/>
      <c r="NUM33" s="546"/>
      <c r="NUN33" s="546"/>
      <c r="NUO33" s="546"/>
      <c r="NUP33" s="546"/>
      <c r="NUQ33" s="546"/>
      <c r="NUR33" s="546"/>
      <c r="NUS33" s="546"/>
      <c r="NUT33" s="546"/>
      <c r="NUU33" s="546"/>
      <c r="NUV33" s="546"/>
      <c r="NUW33" s="546"/>
      <c r="NUX33" s="546"/>
      <c r="NUY33" s="546"/>
      <c r="NUZ33" s="546"/>
      <c r="NVA33" s="546"/>
      <c r="NVB33" s="546"/>
      <c r="NVC33" s="546"/>
      <c r="NVD33" s="546"/>
      <c r="NVE33" s="546"/>
      <c r="NVF33" s="546"/>
      <c r="NVG33" s="546"/>
      <c r="NVH33" s="546"/>
      <c r="NVI33" s="546"/>
      <c r="NVJ33" s="546"/>
      <c r="NVK33" s="546"/>
      <c r="NVL33" s="546"/>
      <c r="NVM33" s="546"/>
      <c r="NVN33" s="546"/>
      <c r="NVO33" s="546"/>
      <c r="NVP33" s="546"/>
      <c r="NVQ33" s="546"/>
      <c r="NVR33" s="546"/>
      <c r="NVS33" s="546"/>
      <c r="NVT33" s="546"/>
      <c r="NVU33" s="546"/>
      <c r="NVV33" s="546"/>
      <c r="NVW33" s="546"/>
      <c r="NVX33" s="546"/>
      <c r="NVY33" s="546"/>
      <c r="NVZ33" s="546"/>
      <c r="NWA33" s="546"/>
      <c r="NWB33" s="546"/>
      <c r="NWC33" s="546"/>
      <c r="NWD33" s="546"/>
      <c r="NWE33" s="546"/>
      <c r="NWF33" s="546"/>
      <c r="NWG33" s="546"/>
      <c r="NWH33" s="546"/>
      <c r="NWI33" s="546"/>
      <c r="NWJ33" s="546"/>
      <c r="NWK33" s="546"/>
      <c r="NWL33" s="546"/>
      <c r="NWM33" s="546"/>
      <c r="NWN33" s="546"/>
      <c r="NWO33" s="546"/>
      <c r="NWP33" s="546"/>
      <c r="NWQ33" s="546"/>
      <c r="NWR33" s="546"/>
      <c r="NWS33" s="546"/>
      <c r="NWT33" s="546"/>
      <c r="NWU33" s="546"/>
      <c r="NWV33" s="546"/>
      <c r="NWW33" s="546"/>
      <c r="NWX33" s="546"/>
      <c r="NWY33" s="546"/>
      <c r="NWZ33" s="546"/>
      <c r="NXA33" s="546"/>
      <c r="NXB33" s="546"/>
      <c r="NXC33" s="546"/>
      <c r="NXD33" s="546"/>
      <c r="NXE33" s="546"/>
      <c r="NXF33" s="546"/>
      <c r="NXG33" s="546"/>
      <c r="NXH33" s="546"/>
      <c r="NXI33" s="546"/>
      <c r="NXJ33" s="546"/>
      <c r="NXK33" s="546"/>
      <c r="NXL33" s="546"/>
      <c r="NXM33" s="546"/>
      <c r="NXN33" s="546"/>
      <c r="NXO33" s="546"/>
      <c r="NXP33" s="546"/>
      <c r="NXQ33" s="546"/>
      <c r="NXR33" s="546"/>
      <c r="NXS33" s="546"/>
      <c r="NXT33" s="546"/>
      <c r="NXU33" s="546"/>
      <c r="NXV33" s="546"/>
      <c r="NXW33" s="546"/>
      <c r="NXX33" s="546"/>
      <c r="NXY33" s="546"/>
      <c r="NXZ33" s="546"/>
      <c r="NYA33" s="546"/>
      <c r="NYB33" s="546"/>
      <c r="NYC33" s="546"/>
      <c r="NYD33" s="546"/>
      <c r="NYE33" s="546"/>
      <c r="NYF33" s="546"/>
      <c r="NYG33" s="546"/>
      <c r="NYH33" s="546"/>
      <c r="NYI33" s="546"/>
      <c r="NYJ33" s="546"/>
      <c r="NYK33" s="546"/>
      <c r="NYL33" s="546"/>
      <c r="NYM33" s="546"/>
      <c r="NYN33" s="546"/>
      <c r="NYO33" s="546"/>
      <c r="NYP33" s="546"/>
      <c r="NYQ33" s="546"/>
      <c r="NYR33" s="546"/>
      <c r="NYS33" s="546"/>
      <c r="NYT33" s="546"/>
      <c r="NYU33" s="546"/>
      <c r="NYV33" s="546"/>
      <c r="NYW33" s="546"/>
      <c r="NYX33" s="546"/>
      <c r="NYY33" s="546"/>
      <c r="NYZ33" s="546"/>
      <c r="NZA33" s="546"/>
      <c r="NZB33" s="546"/>
      <c r="NZC33" s="546"/>
      <c r="NZD33" s="546"/>
      <c r="NZE33" s="546"/>
      <c r="NZF33" s="546"/>
      <c r="NZG33" s="546"/>
      <c r="NZH33" s="546"/>
      <c r="NZI33" s="546"/>
      <c r="NZJ33" s="546"/>
      <c r="NZK33" s="546"/>
      <c r="NZL33" s="546"/>
      <c r="NZM33" s="546"/>
      <c r="NZN33" s="546"/>
      <c r="NZO33" s="546"/>
      <c r="NZP33" s="546"/>
      <c r="NZQ33" s="546"/>
      <c r="NZR33" s="546"/>
      <c r="NZS33" s="546"/>
      <c r="NZT33" s="546"/>
      <c r="NZU33" s="546"/>
      <c r="NZV33" s="546"/>
      <c r="NZW33" s="546"/>
      <c r="NZX33" s="546"/>
      <c r="NZY33" s="546"/>
      <c r="NZZ33" s="546"/>
      <c r="OAA33" s="546"/>
      <c r="OAB33" s="546"/>
      <c r="OAC33" s="546"/>
      <c r="OAD33" s="546"/>
      <c r="OAE33" s="546"/>
      <c r="OAF33" s="546"/>
      <c r="OAG33" s="546"/>
      <c r="OAH33" s="546"/>
      <c r="OAI33" s="546"/>
      <c r="OAJ33" s="546"/>
      <c r="OAK33" s="546"/>
      <c r="OAL33" s="546"/>
      <c r="OAM33" s="546"/>
      <c r="OAN33" s="546"/>
      <c r="OAO33" s="546"/>
      <c r="OAP33" s="546"/>
      <c r="OAQ33" s="546"/>
      <c r="OAR33" s="546"/>
      <c r="OAS33" s="546"/>
      <c r="OAT33" s="546"/>
      <c r="OAU33" s="546"/>
      <c r="OAV33" s="546"/>
      <c r="OAW33" s="546"/>
      <c r="OAX33" s="546"/>
      <c r="OAY33" s="546"/>
      <c r="OAZ33" s="546"/>
      <c r="OBA33" s="546"/>
      <c r="OBB33" s="546"/>
      <c r="OBC33" s="546"/>
      <c r="OBD33" s="546"/>
      <c r="OBE33" s="546"/>
      <c r="OBF33" s="546"/>
      <c r="OBG33" s="546"/>
      <c r="OBH33" s="546"/>
      <c r="OBI33" s="546"/>
      <c r="OBJ33" s="546"/>
      <c r="OBK33" s="546"/>
      <c r="OBL33" s="546"/>
      <c r="OBM33" s="546"/>
      <c r="OBN33" s="546"/>
      <c r="OBO33" s="546"/>
      <c r="OBP33" s="546"/>
      <c r="OBQ33" s="546"/>
      <c r="OBR33" s="546"/>
      <c r="OBS33" s="546"/>
      <c r="OBT33" s="546"/>
      <c r="OBU33" s="546"/>
      <c r="OBV33" s="546"/>
      <c r="OBW33" s="546"/>
      <c r="OBX33" s="546"/>
      <c r="OBY33" s="546"/>
      <c r="OBZ33" s="546"/>
      <c r="OCA33" s="546"/>
      <c r="OCB33" s="546"/>
      <c r="OCC33" s="546"/>
      <c r="OCD33" s="546"/>
      <c r="OCE33" s="546"/>
      <c r="OCF33" s="546"/>
      <c r="OCG33" s="546"/>
      <c r="OCH33" s="546"/>
      <c r="OCI33" s="546"/>
      <c r="OCJ33" s="546"/>
      <c r="OCK33" s="546"/>
      <c r="OCL33" s="546"/>
      <c r="OCM33" s="546"/>
      <c r="OCN33" s="546"/>
      <c r="OCO33" s="546"/>
      <c r="OCP33" s="546"/>
      <c r="OCQ33" s="546"/>
      <c r="OCR33" s="546"/>
      <c r="OCS33" s="546"/>
      <c r="OCT33" s="546"/>
      <c r="OCU33" s="546"/>
      <c r="OCV33" s="546"/>
      <c r="OCW33" s="546"/>
      <c r="OCX33" s="546"/>
      <c r="OCY33" s="546"/>
      <c r="OCZ33" s="546"/>
      <c r="ODA33" s="546"/>
      <c r="ODB33" s="546"/>
      <c r="ODC33" s="546"/>
      <c r="ODD33" s="546"/>
      <c r="ODE33" s="546"/>
      <c r="ODF33" s="546"/>
      <c r="ODG33" s="546"/>
      <c r="ODH33" s="546"/>
      <c r="ODI33" s="546"/>
      <c r="ODJ33" s="546"/>
      <c r="ODK33" s="546"/>
      <c r="ODL33" s="546"/>
      <c r="ODM33" s="546"/>
      <c r="ODN33" s="546"/>
      <c r="ODO33" s="546"/>
      <c r="ODP33" s="546"/>
      <c r="ODQ33" s="546"/>
      <c r="ODR33" s="546"/>
      <c r="ODS33" s="546"/>
      <c r="ODT33" s="546"/>
      <c r="ODU33" s="546"/>
      <c r="ODV33" s="546"/>
      <c r="ODW33" s="546"/>
      <c r="ODX33" s="546"/>
      <c r="ODY33" s="546"/>
      <c r="ODZ33" s="546"/>
      <c r="OEA33" s="546"/>
      <c r="OEB33" s="546"/>
      <c r="OEC33" s="546"/>
      <c r="OED33" s="546"/>
      <c r="OEE33" s="546"/>
      <c r="OEF33" s="546"/>
      <c r="OEG33" s="546"/>
      <c r="OEH33" s="546"/>
      <c r="OEI33" s="546"/>
      <c r="OEJ33" s="546"/>
      <c r="OEK33" s="546"/>
      <c r="OEL33" s="546"/>
      <c r="OEM33" s="546"/>
      <c r="OEN33" s="546"/>
      <c r="OEO33" s="546"/>
      <c r="OEP33" s="546"/>
      <c r="OEQ33" s="546"/>
      <c r="OER33" s="546"/>
      <c r="OES33" s="546"/>
      <c r="OET33" s="546"/>
      <c r="OEU33" s="546"/>
      <c r="OEV33" s="546"/>
      <c r="OEW33" s="546"/>
      <c r="OEX33" s="546"/>
      <c r="OEY33" s="546"/>
      <c r="OEZ33" s="546"/>
      <c r="OFA33" s="546"/>
      <c r="OFB33" s="546"/>
      <c r="OFC33" s="546"/>
      <c r="OFD33" s="546"/>
      <c r="OFE33" s="546"/>
      <c r="OFF33" s="546"/>
      <c r="OFG33" s="546"/>
      <c r="OFH33" s="546"/>
      <c r="OFI33" s="546"/>
      <c r="OFJ33" s="546"/>
      <c r="OFK33" s="546"/>
      <c r="OFL33" s="546"/>
      <c r="OFM33" s="546"/>
      <c r="OFN33" s="546"/>
      <c r="OFO33" s="546"/>
      <c r="OFP33" s="546"/>
      <c r="OFQ33" s="546"/>
      <c r="OFR33" s="546"/>
      <c r="OFS33" s="546"/>
      <c r="OFT33" s="546"/>
      <c r="OFU33" s="546"/>
      <c r="OFV33" s="546"/>
      <c r="OFW33" s="546"/>
      <c r="OFX33" s="546"/>
      <c r="OFY33" s="546"/>
      <c r="OFZ33" s="546"/>
      <c r="OGA33" s="546"/>
      <c r="OGB33" s="546"/>
      <c r="OGC33" s="546"/>
      <c r="OGD33" s="546"/>
      <c r="OGE33" s="546"/>
      <c r="OGF33" s="546"/>
      <c r="OGG33" s="546"/>
      <c r="OGH33" s="546"/>
      <c r="OGI33" s="546"/>
      <c r="OGJ33" s="546"/>
      <c r="OGK33" s="546"/>
      <c r="OGL33" s="546"/>
      <c r="OGM33" s="546"/>
      <c r="OGN33" s="546"/>
      <c r="OGO33" s="546"/>
      <c r="OGP33" s="546"/>
      <c r="OGQ33" s="546"/>
      <c r="OGR33" s="546"/>
      <c r="OGS33" s="546"/>
      <c r="OGT33" s="546"/>
      <c r="OGU33" s="546"/>
      <c r="OGV33" s="546"/>
      <c r="OGW33" s="546"/>
      <c r="OGX33" s="546"/>
      <c r="OGY33" s="546"/>
      <c r="OGZ33" s="546"/>
      <c r="OHA33" s="546"/>
      <c r="OHB33" s="546"/>
      <c r="OHC33" s="546"/>
      <c r="OHD33" s="546"/>
      <c r="OHE33" s="546"/>
      <c r="OHF33" s="546"/>
      <c r="OHG33" s="546"/>
      <c r="OHH33" s="546"/>
      <c r="OHI33" s="546"/>
      <c r="OHJ33" s="546"/>
      <c r="OHK33" s="546"/>
      <c r="OHL33" s="546"/>
      <c r="OHM33" s="546"/>
      <c r="OHN33" s="546"/>
      <c r="OHO33" s="546"/>
      <c r="OHP33" s="546"/>
      <c r="OHQ33" s="546"/>
      <c r="OHR33" s="546"/>
      <c r="OHS33" s="546"/>
      <c r="OHT33" s="546"/>
      <c r="OHU33" s="546"/>
      <c r="OHV33" s="546"/>
      <c r="OHW33" s="546"/>
      <c r="OHX33" s="546"/>
      <c r="OHY33" s="546"/>
      <c r="OHZ33" s="546"/>
      <c r="OIA33" s="546"/>
      <c r="OIB33" s="546"/>
      <c r="OIC33" s="546"/>
      <c r="OID33" s="546"/>
      <c r="OIE33" s="546"/>
      <c r="OIF33" s="546"/>
      <c r="OIG33" s="546"/>
      <c r="OIH33" s="546"/>
      <c r="OII33" s="546"/>
      <c r="OIJ33" s="546"/>
      <c r="OIK33" s="546"/>
      <c r="OIL33" s="546"/>
      <c r="OIM33" s="546"/>
      <c r="OIN33" s="546"/>
      <c r="OIO33" s="546"/>
      <c r="OIP33" s="546"/>
      <c r="OIQ33" s="546"/>
      <c r="OIR33" s="546"/>
      <c r="OIS33" s="546"/>
      <c r="OIT33" s="546"/>
      <c r="OIU33" s="546"/>
      <c r="OIV33" s="546"/>
      <c r="OIW33" s="546"/>
      <c r="OIX33" s="546"/>
      <c r="OIY33" s="546"/>
      <c r="OIZ33" s="546"/>
      <c r="OJA33" s="546"/>
      <c r="OJB33" s="546"/>
      <c r="OJC33" s="546"/>
      <c r="OJD33" s="546"/>
      <c r="OJE33" s="546"/>
      <c r="OJF33" s="546"/>
      <c r="OJG33" s="546"/>
      <c r="OJH33" s="546"/>
      <c r="OJI33" s="546"/>
      <c r="OJJ33" s="546"/>
      <c r="OJK33" s="546"/>
      <c r="OJL33" s="546"/>
      <c r="OJM33" s="546"/>
      <c r="OJN33" s="546"/>
      <c r="OJO33" s="546"/>
      <c r="OJP33" s="546"/>
      <c r="OJQ33" s="546"/>
      <c r="OJR33" s="546"/>
      <c r="OJS33" s="546"/>
      <c r="OJT33" s="546"/>
      <c r="OJU33" s="546"/>
      <c r="OJV33" s="546"/>
      <c r="OJW33" s="546"/>
      <c r="OJX33" s="546"/>
      <c r="OJY33" s="546"/>
      <c r="OJZ33" s="546"/>
      <c r="OKA33" s="546"/>
      <c r="OKB33" s="546"/>
      <c r="OKC33" s="546"/>
      <c r="OKD33" s="546"/>
      <c r="OKE33" s="546"/>
      <c r="OKF33" s="546"/>
      <c r="OKG33" s="546"/>
      <c r="OKH33" s="546"/>
      <c r="OKI33" s="546"/>
      <c r="OKJ33" s="546"/>
      <c r="OKK33" s="546"/>
      <c r="OKL33" s="546"/>
      <c r="OKM33" s="546"/>
      <c r="OKN33" s="546"/>
      <c r="OKO33" s="546"/>
      <c r="OKP33" s="546"/>
      <c r="OKQ33" s="546"/>
      <c r="OKR33" s="546"/>
      <c r="OKS33" s="546"/>
      <c r="OKT33" s="546"/>
      <c r="OKU33" s="546"/>
      <c r="OKV33" s="546"/>
      <c r="OKW33" s="546"/>
      <c r="OKX33" s="546"/>
      <c r="OKY33" s="546"/>
      <c r="OKZ33" s="546"/>
      <c r="OLA33" s="546"/>
      <c r="OLB33" s="546"/>
      <c r="OLC33" s="546"/>
      <c r="OLD33" s="546"/>
      <c r="OLE33" s="546"/>
      <c r="OLF33" s="546"/>
      <c r="OLG33" s="546"/>
      <c r="OLH33" s="546"/>
      <c r="OLI33" s="546"/>
      <c r="OLJ33" s="546"/>
      <c r="OLK33" s="546"/>
      <c r="OLL33" s="546"/>
      <c r="OLM33" s="546"/>
      <c r="OLN33" s="546"/>
      <c r="OLO33" s="546"/>
      <c r="OLP33" s="546"/>
      <c r="OLQ33" s="546"/>
      <c r="OLR33" s="546"/>
      <c r="OLS33" s="546"/>
      <c r="OLT33" s="546"/>
      <c r="OLU33" s="546"/>
      <c r="OLV33" s="546"/>
      <c r="OLW33" s="546"/>
      <c r="OLX33" s="546"/>
      <c r="OLY33" s="546"/>
      <c r="OLZ33" s="546"/>
      <c r="OMA33" s="546"/>
      <c r="OMB33" s="546"/>
      <c r="OMC33" s="546"/>
      <c r="OMD33" s="546"/>
      <c r="OME33" s="546"/>
      <c r="OMF33" s="546"/>
      <c r="OMG33" s="546"/>
      <c r="OMH33" s="546"/>
      <c r="OMI33" s="546"/>
      <c r="OMJ33" s="546"/>
      <c r="OMK33" s="546"/>
      <c r="OML33" s="546"/>
      <c r="OMM33" s="546"/>
      <c r="OMN33" s="546"/>
      <c r="OMO33" s="546"/>
      <c r="OMP33" s="546"/>
      <c r="OMQ33" s="546"/>
      <c r="OMR33" s="546"/>
      <c r="OMS33" s="546"/>
      <c r="OMT33" s="546"/>
      <c r="OMU33" s="546"/>
      <c r="OMV33" s="546"/>
      <c r="OMW33" s="546"/>
      <c r="OMX33" s="546"/>
      <c r="OMY33" s="546"/>
      <c r="OMZ33" s="546"/>
      <c r="ONA33" s="546"/>
      <c r="ONB33" s="546"/>
      <c r="ONC33" s="546"/>
      <c r="OND33" s="546"/>
      <c r="ONE33" s="546"/>
      <c r="ONF33" s="546"/>
      <c r="ONG33" s="546"/>
      <c r="ONH33" s="546"/>
      <c r="ONI33" s="546"/>
      <c r="ONJ33" s="546"/>
      <c r="ONK33" s="546"/>
      <c r="ONL33" s="546"/>
      <c r="ONM33" s="546"/>
      <c r="ONN33" s="546"/>
      <c r="ONO33" s="546"/>
      <c r="ONP33" s="546"/>
      <c r="ONQ33" s="546"/>
      <c r="ONR33" s="546"/>
      <c r="ONS33" s="546"/>
      <c r="ONT33" s="546"/>
      <c r="ONU33" s="546"/>
      <c r="ONV33" s="546"/>
      <c r="ONW33" s="546"/>
      <c r="ONX33" s="546"/>
      <c r="ONY33" s="546"/>
      <c r="ONZ33" s="546"/>
      <c r="OOA33" s="546"/>
      <c r="OOB33" s="546"/>
      <c r="OOC33" s="546"/>
      <c r="OOD33" s="546"/>
      <c r="OOE33" s="546"/>
      <c r="OOF33" s="546"/>
      <c r="OOG33" s="546"/>
      <c r="OOH33" s="546"/>
      <c r="OOI33" s="546"/>
      <c r="OOJ33" s="546"/>
      <c r="OOK33" s="546"/>
      <c r="OOL33" s="546"/>
      <c r="OOM33" s="546"/>
      <c r="OON33" s="546"/>
      <c r="OOO33" s="546"/>
      <c r="OOP33" s="546"/>
      <c r="OOQ33" s="546"/>
      <c r="OOR33" s="546"/>
      <c r="OOS33" s="546"/>
      <c r="OOT33" s="546"/>
      <c r="OOU33" s="546"/>
      <c r="OOV33" s="546"/>
      <c r="OOW33" s="546"/>
      <c r="OOX33" s="546"/>
      <c r="OOY33" s="546"/>
      <c r="OOZ33" s="546"/>
      <c r="OPA33" s="546"/>
      <c r="OPB33" s="546"/>
      <c r="OPC33" s="546"/>
      <c r="OPD33" s="546"/>
      <c r="OPE33" s="546"/>
      <c r="OPF33" s="546"/>
      <c r="OPG33" s="546"/>
      <c r="OPH33" s="546"/>
      <c r="OPI33" s="546"/>
      <c r="OPJ33" s="546"/>
      <c r="OPK33" s="546"/>
      <c r="OPL33" s="546"/>
      <c r="OPM33" s="546"/>
      <c r="OPN33" s="546"/>
      <c r="OPO33" s="546"/>
      <c r="OPP33" s="546"/>
      <c r="OPQ33" s="546"/>
      <c r="OPR33" s="546"/>
      <c r="OPS33" s="546"/>
      <c r="OPT33" s="546"/>
      <c r="OPU33" s="546"/>
      <c r="OPV33" s="546"/>
      <c r="OPW33" s="546"/>
      <c r="OPX33" s="546"/>
      <c r="OPY33" s="546"/>
      <c r="OPZ33" s="546"/>
      <c r="OQA33" s="546"/>
      <c r="OQB33" s="546"/>
      <c r="OQC33" s="546"/>
      <c r="OQD33" s="546"/>
      <c r="OQE33" s="546"/>
      <c r="OQF33" s="546"/>
      <c r="OQG33" s="546"/>
      <c r="OQH33" s="546"/>
      <c r="OQI33" s="546"/>
      <c r="OQJ33" s="546"/>
      <c r="OQK33" s="546"/>
      <c r="OQL33" s="546"/>
      <c r="OQM33" s="546"/>
      <c r="OQN33" s="546"/>
      <c r="OQO33" s="546"/>
      <c r="OQP33" s="546"/>
      <c r="OQQ33" s="546"/>
      <c r="OQR33" s="546"/>
      <c r="OQS33" s="546"/>
      <c r="OQT33" s="546"/>
      <c r="OQU33" s="546"/>
      <c r="OQV33" s="546"/>
      <c r="OQW33" s="546"/>
      <c r="OQX33" s="546"/>
      <c r="OQY33" s="546"/>
      <c r="OQZ33" s="546"/>
      <c r="ORA33" s="546"/>
      <c r="ORB33" s="546"/>
      <c r="ORC33" s="546"/>
      <c r="ORD33" s="546"/>
      <c r="ORE33" s="546"/>
      <c r="ORF33" s="546"/>
      <c r="ORG33" s="546"/>
      <c r="ORH33" s="546"/>
      <c r="ORI33" s="546"/>
      <c r="ORJ33" s="546"/>
      <c r="ORK33" s="546"/>
      <c r="ORL33" s="546"/>
      <c r="ORM33" s="546"/>
      <c r="ORN33" s="546"/>
      <c r="ORO33" s="546"/>
      <c r="ORP33" s="546"/>
      <c r="ORQ33" s="546"/>
      <c r="ORR33" s="546"/>
      <c r="ORS33" s="546"/>
      <c r="ORT33" s="546"/>
      <c r="ORU33" s="546"/>
      <c r="ORV33" s="546"/>
      <c r="ORW33" s="546"/>
      <c r="ORX33" s="546"/>
      <c r="ORY33" s="546"/>
      <c r="ORZ33" s="546"/>
      <c r="OSA33" s="546"/>
      <c r="OSB33" s="546"/>
      <c r="OSC33" s="546"/>
      <c r="OSD33" s="546"/>
      <c r="OSE33" s="546"/>
      <c r="OSF33" s="546"/>
      <c r="OSG33" s="546"/>
      <c r="OSH33" s="546"/>
      <c r="OSI33" s="546"/>
      <c r="OSJ33" s="546"/>
      <c r="OSK33" s="546"/>
      <c r="OSL33" s="546"/>
      <c r="OSM33" s="546"/>
      <c r="OSN33" s="546"/>
      <c r="OSO33" s="546"/>
      <c r="OSP33" s="546"/>
      <c r="OSQ33" s="546"/>
      <c r="OSR33" s="546"/>
      <c r="OSS33" s="546"/>
      <c r="OST33" s="546"/>
      <c r="OSU33" s="546"/>
      <c r="OSV33" s="546"/>
      <c r="OSW33" s="546"/>
      <c r="OSX33" s="546"/>
      <c r="OSY33" s="546"/>
      <c r="OSZ33" s="546"/>
      <c r="OTA33" s="546"/>
      <c r="OTB33" s="546"/>
      <c r="OTC33" s="546"/>
      <c r="OTD33" s="546"/>
      <c r="OTE33" s="546"/>
      <c r="OTF33" s="546"/>
      <c r="OTG33" s="546"/>
      <c r="OTH33" s="546"/>
      <c r="OTI33" s="546"/>
      <c r="OTJ33" s="546"/>
      <c r="OTK33" s="546"/>
      <c r="OTL33" s="546"/>
      <c r="OTM33" s="546"/>
      <c r="OTN33" s="546"/>
      <c r="OTO33" s="546"/>
      <c r="OTP33" s="546"/>
      <c r="OTQ33" s="546"/>
      <c r="OTR33" s="546"/>
      <c r="OTS33" s="546"/>
      <c r="OTT33" s="546"/>
      <c r="OTU33" s="546"/>
      <c r="OTV33" s="546"/>
      <c r="OTW33" s="546"/>
      <c r="OTX33" s="546"/>
      <c r="OTY33" s="546"/>
      <c r="OTZ33" s="546"/>
      <c r="OUA33" s="546"/>
      <c r="OUB33" s="546"/>
      <c r="OUC33" s="546"/>
      <c r="OUD33" s="546"/>
      <c r="OUE33" s="546"/>
      <c r="OUF33" s="546"/>
      <c r="OUG33" s="546"/>
      <c r="OUH33" s="546"/>
      <c r="OUI33" s="546"/>
      <c r="OUJ33" s="546"/>
      <c r="OUK33" s="546"/>
      <c r="OUL33" s="546"/>
      <c r="OUM33" s="546"/>
      <c r="OUN33" s="546"/>
      <c r="OUO33" s="546"/>
      <c r="OUP33" s="546"/>
      <c r="OUQ33" s="546"/>
      <c r="OUR33" s="546"/>
      <c r="OUS33" s="546"/>
      <c r="OUT33" s="546"/>
      <c r="OUU33" s="546"/>
      <c r="OUV33" s="546"/>
      <c r="OUW33" s="546"/>
      <c r="OUX33" s="546"/>
      <c r="OUY33" s="546"/>
      <c r="OUZ33" s="546"/>
      <c r="OVA33" s="546"/>
      <c r="OVB33" s="546"/>
      <c r="OVC33" s="546"/>
      <c r="OVD33" s="546"/>
      <c r="OVE33" s="546"/>
      <c r="OVF33" s="546"/>
      <c r="OVG33" s="546"/>
      <c r="OVH33" s="546"/>
      <c r="OVI33" s="546"/>
      <c r="OVJ33" s="546"/>
      <c r="OVK33" s="546"/>
      <c r="OVL33" s="546"/>
      <c r="OVM33" s="546"/>
      <c r="OVN33" s="546"/>
      <c r="OVO33" s="546"/>
      <c r="OVP33" s="546"/>
      <c r="OVQ33" s="546"/>
      <c r="OVR33" s="546"/>
      <c r="OVS33" s="546"/>
      <c r="OVT33" s="546"/>
      <c r="OVU33" s="546"/>
      <c r="OVV33" s="546"/>
      <c r="OVW33" s="546"/>
      <c r="OVX33" s="546"/>
      <c r="OVY33" s="546"/>
      <c r="OVZ33" s="546"/>
      <c r="OWA33" s="546"/>
      <c r="OWB33" s="546"/>
      <c r="OWC33" s="546"/>
      <c r="OWD33" s="546"/>
      <c r="OWE33" s="546"/>
      <c r="OWF33" s="546"/>
      <c r="OWG33" s="546"/>
      <c r="OWH33" s="546"/>
      <c r="OWI33" s="546"/>
      <c r="OWJ33" s="546"/>
      <c r="OWK33" s="546"/>
      <c r="OWL33" s="546"/>
      <c r="OWM33" s="546"/>
      <c r="OWN33" s="546"/>
      <c r="OWO33" s="546"/>
      <c r="OWP33" s="546"/>
      <c r="OWQ33" s="546"/>
      <c r="OWR33" s="546"/>
      <c r="OWS33" s="546"/>
      <c r="OWT33" s="546"/>
      <c r="OWU33" s="546"/>
      <c r="OWV33" s="546"/>
      <c r="OWW33" s="546"/>
      <c r="OWX33" s="546"/>
      <c r="OWY33" s="546"/>
      <c r="OWZ33" s="546"/>
      <c r="OXA33" s="546"/>
      <c r="OXB33" s="546"/>
      <c r="OXC33" s="546"/>
      <c r="OXD33" s="546"/>
      <c r="OXE33" s="546"/>
      <c r="OXF33" s="546"/>
      <c r="OXG33" s="546"/>
      <c r="OXH33" s="546"/>
      <c r="OXI33" s="546"/>
      <c r="OXJ33" s="546"/>
      <c r="OXK33" s="546"/>
      <c r="OXL33" s="546"/>
      <c r="OXM33" s="546"/>
      <c r="OXN33" s="546"/>
      <c r="OXO33" s="546"/>
      <c r="OXP33" s="546"/>
      <c r="OXQ33" s="546"/>
      <c r="OXR33" s="546"/>
      <c r="OXS33" s="546"/>
      <c r="OXT33" s="546"/>
      <c r="OXU33" s="546"/>
      <c r="OXV33" s="546"/>
      <c r="OXW33" s="546"/>
      <c r="OXX33" s="546"/>
      <c r="OXY33" s="546"/>
      <c r="OXZ33" s="546"/>
      <c r="OYA33" s="546"/>
      <c r="OYB33" s="546"/>
      <c r="OYC33" s="546"/>
      <c r="OYD33" s="546"/>
      <c r="OYE33" s="546"/>
      <c r="OYF33" s="546"/>
      <c r="OYG33" s="546"/>
      <c r="OYH33" s="546"/>
      <c r="OYI33" s="546"/>
      <c r="OYJ33" s="546"/>
      <c r="OYK33" s="546"/>
      <c r="OYL33" s="546"/>
      <c r="OYM33" s="546"/>
      <c r="OYN33" s="546"/>
      <c r="OYO33" s="546"/>
      <c r="OYP33" s="546"/>
      <c r="OYQ33" s="546"/>
      <c r="OYR33" s="546"/>
      <c r="OYS33" s="546"/>
      <c r="OYT33" s="546"/>
      <c r="OYU33" s="546"/>
      <c r="OYV33" s="546"/>
      <c r="OYW33" s="546"/>
      <c r="OYX33" s="546"/>
      <c r="OYY33" s="546"/>
      <c r="OYZ33" s="546"/>
      <c r="OZA33" s="546"/>
      <c r="OZB33" s="546"/>
      <c r="OZC33" s="546"/>
      <c r="OZD33" s="546"/>
      <c r="OZE33" s="546"/>
      <c r="OZF33" s="546"/>
      <c r="OZG33" s="546"/>
      <c r="OZH33" s="546"/>
      <c r="OZI33" s="546"/>
      <c r="OZJ33" s="546"/>
      <c r="OZK33" s="546"/>
      <c r="OZL33" s="546"/>
      <c r="OZM33" s="546"/>
      <c r="OZN33" s="546"/>
      <c r="OZO33" s="546"/>
      <c r="OZP33" s="546"/>
      <c r="OZQ33" s="546"/>
      <c r="OZR33" s="546"/>
      <c r="OZS33" s="546"/>
      <c r="OZT33" s="546"/>
      <c r="OZU33" s="546"/>
      <c r="OZV33" s="546"/>
      <c r="OZW33" s="546"/>
      <c r="OZX33" s="546"/>
      <c r="OZY33" s="546"/>
      <c r="OZZ33" s="546"/>
      <c r="PAA33" s="546"/>
      <c r="PAB33" s="546"/>
      <c r="PAC33" s="546"/>
      <c r="PAD33" s="546"/>
      <c r="PAE33" s="546"/>
      <c r="PAF33" s="546"/>
      <c r="PAG33" s="546"/>
      <c r="PAH33" s="546"/>
      <c r="PAI33" s="546"/>
      <c r="PAJ33" s="546"/>
      <c r="PAK33" s="546"/>
      <c r="PAL33" s="546"/>
      <c r="PAM33" s="546"/>
      <c r="PAN33" s="546"/>
      <c r="PAO33" s="546"/>
      <c r="PAP33" s="546"/>
      <c r="PAQ33" s="546"/>
      <c r="PAR33" s="546"/>
      <c r="PAS33" s="546"/>
      <c r="PAT33" s="546"/>
      <c r="PAU33" s="546"/>
      <c r="PAV33" s="546"/>
      <c r="PAW33" s="546"/>
      <c r="PAX33" s="546"/>
      <c r="PAY33" s="546"/>
      <c r="PAZ33" s="546"/>
      <c r="PBA33" s="546"/>
      <c r="PBB33" s="546"/>
      <c r="PBC33" s="546"/>
      <c r="PBD33" s="546"/>
      <c r="PBE33" s="546"/>
      <c r="PBF33" s="546"/>
      <c r="PBG33" s="546"/>
      <c r="PBH33" s="546"/>
      <c r="PBI33" s="546"/>
      <c r="PBJ33" s="546"/>
      <c r="PBK33" s="546"/>
      <c r="PBL33" s="546"/>
      <c r="PBM33" s="546"/>
      <c r="PBN33" s="546"/>
      <c r="PBO33" s="546"/>
      <c r="PBP33" s="546"/>
      <c r="PBQ33" s="546"/>
      <c r="PBR33" s="546"/>
      <c r="PBS33" s="546"/>
      <c r="PBT33" s="546"/>
      <c r="PBU33" s="546"/>
      <c r="PBV33" s="546"/>
      <c r="PBW33" s="546"/>
      <c r="PBX33" s="546"/>
      <c r="PBY33" s="546"/>
      <c r="PBZ33" s="546"/>
      <c r="PCA33" s="546"/>
      <c r="PCB33" s="546"/>
      <c r="PCC33" s="546"/>
      <c r="PCD33" s="546"/>
      <c r="PCE33" s="546"/>
      <c r="PCF33" s="546"/>
      <c r="PCG33" s="546"/>
      <c r="PCH33" s="546"/>
      <c r="PCI33" s="546"/>
      <c r="PCJ33" s="546"/>
      <c r="PCK33" s="546"/>
      <c r="PCL33" s="546"/>
      <c r="PCM33" s="546"/>
      <c r="PCN33" s="546"/>
      <c r="PCO33" s="546"/>
      <c r="PCP33" s="546"/>
      <c r="PCQ33" s="546"/>
      <c r="PCR33" s="546"/>
      <c r="PCS33" s="546"/>
      <c r="PCT33" s="546"/>
      <c r="PCU33" s="546"/>
      <c r="PCV33" s="546"/>
      <c r="PCW33" s="546"/>
      <c r="PCX33" s="546"/>
      <c r="PCY33" s="546"/>
      <c r="PCZ33" s="546"/>
      <c r="PDA33" s="546"/>
      <c r="PDB33" s="546"/>
      <c r="PDC33" s="546"/>
      <c r="PDD33" s="546"/>
      <c r="PDE33" s="546"/>
      <c r="PDF33" s="546"/>
      <c r="PDG33" s="546"/>
      <c r="PDH33" s="546"/>
      <c r="PDI33" s="546"/>
      <c r="PDJ33" s="546"/>
      <c r="PDK33" s="546"/>
      <c r="PDL33" s="546"/>
      <c r="PDM33" s="546"/>
      <c r="PDN33" s="546"/>
      <c r="PDO33" s="546"/>
      <c r="PDP33" s="546"/>
      <c r="PDQ33" s="546"/>
      <c r="PDR33" s="546"/>
      <c r="PDS33" s="546"/>
      <c r="PDT33" s="546"/>
      <c r="PDU33" s="546"/>
      <c r="PDV33" s="546"/>
      <c r="PDW33" s="546"/>
      <c r="PDX33" s="546"/>
      <c r="PDY33" s="546"/>
      <c r="PDZ33" s="546"/>
      <c r="PEA33" s="546"/>
      <c r="PEB33" s="546"/>
      <c r="PEC33" s="546"/>
      <c r="PED33" s="546"/>
      <c r="PEE33" s="546"/>
      <c r="PEF33" s="546"/>
      <c r="PEG33" s="546"/>
      <c r="PEH33" s="546"/>
      <c r="PEI33" s="546"/>
      <c r="PEJ33" s="546"/>
      <c r="PEK33" s="546"/>
      <c r="PEL33" s="546"/>
      <c r="PEM33" s="546"/>
      <c r="PEN33" s="546"/>
      <c r="PEO33" s="546"/>
      <c r="PEP33" s="546"/>
      <c r="PEQ33" s="546"/>
      <c r="PER33" s="546"/>
      <c r="PES33" s="546"/>
      <c r="PET33" s="546"/>
      <c r="PEU33" s="546"/>
      <c r="PEV33" s="546"/>
      <c r="PEW33" s="546"/>
      <c r="PEX33" s="546"/>
      <c r="PEY33" s="546"/>
      <c r="PEZ33" s="546"/>
      <c r="PFA33" s="546"/>
      <c r="PFB33" s="546"/>
      <c r="PFC33" s="546"/>
      <c r="PFD33" s="546"/>
      <c r="PFE33" s="546"/>
      <c r="PFF33" s="546"/>
      <c r="PFG33" s="546"/>
      <c r="PFH33" s="546"/>
      <c r="PFI33" s="546"/>
      <c r="PFJ33" s="546"/>
      <c r="PFK33" s="546"/>
      <c r="PFL33" s="546"/>
      <c r="PFM33" s="546"/>
      <c r="PFN33" s="546"/>
      <c r="PFO33" s="546"/>
      <c r="PFP33" s="546"/>
      <c r="PFQ33" s="546"/>
      <c r="PFR33" s="546"/>
      <c r="PFS33" s="546"/>
      <c r="PFT33" s="546"/>
      <c r="PFU33" s="546"/>
      <c r="PFV33" s="546"/>
      <c r="PFW33" s="546"/>
      <c r="PFX33" s="546"/>
      <c r="PFY33" s="546"/>
      <c r="PFZ33" s="546"/>
      <c r="PGA33" s="546"/>
      <c r="PGB33" s="546"/>
      <c r="PGC33" s="546"/>
      <c r="PGD33" s="546"/>
      <c r="PGE33" s="546"/>
      <c r="PGF33" s="546"/>
      <c r="PGG33" s="546"/>
      <c r="PGH33" s="546"/>
      <c r="PGI33" s="546"/>
      <c r="PGJ33" s="546"/>
      <c r="PGK33" s="546"/>
      <c r="PGL33" s="546"/>
      <c r="PGM33" s="546"/>
      <c r="PGN33" s="546"/>
      <c r="PGO33" s="546"/>
      <c r="PGP33" s="546"/>
      <c r="PGQ33" s="546"/>
      <c r="PGR33" s="546"/>
      <c r="PGS33" s="546"/>
      <c r="PGT33" s="546"/>
      <c r="PGU33" s="546"/>
      <c r="PGV33" s="546"/>
      <c r="PGW33" s="546"/>
      <c r="PGX33" s="546"/>
      <c r="PGY33" s="546"/>
      <c r="PGZ33" s="546"/>
      <c r="PHA33" s="546"/>
      <c r="PHB33" s="546"/>
      <c r="PHC33" s="546"/>
      <c r="PHD33" s="546"/>
      <c r="PHE33" s="546"/>
      <c r="PHF33" s="546"/>
      <c r="PHG33" s="546"/>
      <c r="PHH33" s="546"/>
      <c r="PHI33" s="546"/>
      <c r="PHJ33" s="546"/>
      <c r="PHK33" s="546"/>
      <c r="PHL33" s="546"/>
      <c r="PHM33" s="546"/>
      <c r="PHN33" s="546"/>
      <c r="PHO33" s="546"/>
      <c r="PHP33" s="546"/>
      <c r="PHQ33" s="546"/>
      <c r="PHR33" s="546"/>
      <c r="PHS33" s="546"/>
      <c r="PHT33" s="546"/>
      <c r="PHU33" s="546"/>
      <c r="PHV33" s="546"/>
      <c r="PHW33" s="546"/>
      <c r="PHX33" s="546"/>
      <c r="PHY33" s="546"/>
      <c r="PHZ33" s="546"/>
      <c r="PIA33" s="546"/>
      <c r="PIB33" s="546"/>
      <c r="PIC33" s="546"/>
      <c r="PID33" s="546"/>
      <c r="PIE33" s="546"/>
      <c r="PIF33" s="546"/>
      <c r="PIG33" s="546"/>
      <c r="PIH33" s="546"/>
      <c r="PII33" s="546"/>
      <c r="PIJ33" s="546"/>
      <c r="PIK33" s="546"/>
      <c r="PIL33" s="546"/>
      <c r="PIM33" s="546"/>
      <c r="PIN33" s="546"/>
      <c r="PIO33" s="546"/>
      <c r="PIP33" s="546"/>
      <c r="PIQ33" s="546"/>
      <c r="PIR33" s="546"/>
      <c r="PIS33" s="546"/>
      <c r="PIT33" s="546"/>
      <c r="PIU33" s="546"/>
      <c r="PIV33" s="546"/>
      <c r="PIW33" s="546"/>
      <c r="PIX33" s="546"/>
      <c r="PIY33" s="546"/>
      <c r="PIZ33" s="546"/>
      <c r="PJA33" s="546"/>
      <c r="PJB33" s="546"/>
      <c r="PJC33" s="546"/>
      <c r="PJD33" s="546"/>
      <c r="PJE33" s="546"/>
      <c r="PJF33" s="546"/>
      <c r="PJG33" s="546"/>
      <c r="PJH33" s="546"/>
      <c r="PJI33" s="546"/>
      <c r="PJJ33" s="546"/>
      <c r="PJK33" s="546"/>
      <c r="PJL33" s="546"/>
      <c r="PJM33" s="546"/>
      <c r="PJN33" s="546"/>
      <c r="PJO33" s="546"/>
      <c r="PJP33" s="546"/>
      <c r="PJQ33" s="546"/>
      <c r="PJR33" s="546"/>
      <c r="PJS33" s="546"/>
      <c r="PJT33" s="546"/>
      <c r="PJU33" s="546"/>
      <c r="PJV33" s="546"/>
      <c r="PJW33" s="546"/>
      <c r="PJX33" s="546"/>
      <c r="PJY33" s="546"/>
      <c r="PJZ33" s="546"/>
      <c r="PKA33" s="546"/>
      <c r="PKB33" s="546"/>
      <c r="PKC33" s="546"/>
      <c r="PKD33" s="546"/>
      <c r="PKE33" s="546"/>
      <c r="PKF33" s="546"/>
      <c r="PKG33" s="546"/>
      <c r="PKH33" s="546"/>
      <c r="PKI33" s="546"/>
      <c r="PKJ33" s="546"/>
      <c r="PKK33" s="546"/>
      <c r="PKL33" s="546"/>
      <c r="PKM33" s="546"/>
      <c r="PKN33" s="546"/>
      <c r="PKO33" s="546"/>
      <c r="PKP33" s="546"/>
      <c r="PKQ33" s="546"/>
      <c r="PKR33" s="546"/>
      <c r="PKS33" s="546"/>
      <c r="PKT33" s="546"/>
      <c r="PKU33" s="546"/>
      <c r="PKV33" s="546"/>
      <c r="PKW33" s="546"/>
      <c r="PKX33" s="546"/>
      <c r="PKY33" s="546"/>
      <c r="PKZ33" s="546"/>
      <c r="PLA33" s="546"/>
      <c r="PLB33" s="546"/>
      <c r="PLC33" s="546"/>
      <c r="PLD33" s="546"/>
      <c r="PLE33" s="546"/>
      <c r="PLF33" s="546"/>
      <c r="PLG33" s="546"/>
      <c r="PLH33" s="546"/>
      <c r="PLI33" s="546"/>
      <c r="PLJ33" s="546"/>
      <c r="PLK33" s="546"/>
      <c r="PLL33" s="546"/>
      <c r="PLM33" s="546"/>
      <c r="PLN33" s="546"/>
      <c r="PLO33" s="546"/>
      <c r="PLP33" s="546"/>
      <c r="PLQ33" s="546"/>
      <c r="PLR33" s="546"/>
      <c r="PLS33" s="546"/>
      <c r="PLT33" s="546"/>
      <c r="PLU33" s="546"/>
      <c r="PLV33" s="546"/>
      <c r="PLW33" s="546"/>
      <c r="PLX33" s="546"/>
      <c r="PLY33" s="546"/>
      <c r="PLZ33" s="546"/>
      <c r="PMA33" s="546"/>
      <c r="PMB33" s="546"/>
      <c r="PMC33" s="546"/>
      <c r="PMD33" s="546"/>
      <c r="PME33" s="546"/>
      <c r="PMF33" s="546"/>
      <c r="PMG33" s="546"/>
      <c r="PMH33" s="546"/>
      <c r="PMI33" s="546"/>
      <c r="PMJ33" s="546"/>
      <c r="PMK33" s="546"/>
      <c r="PML33" s="546"/>
      <c r="PMM33" s="546"/>
      <c r="PMN33" s="546"/>
      <c r="PMO33" s="546"/>
      <c r="PMP33" s="546"/>
      <c r="PMQ33" s="546"/>
      <c r="PMR33" s="546"/>
      <c r="PMS33" s="546"/>
      <c r="PMT33" s="546"/>
      <c r="PMU33" s="546"/>
      <c r="PMV33" s="546"/>
      <c r="PMW33" s="546"/>
      <c r="PMX33" s="546"/>
      <c r="PMY33" s="546"/>
      <c r="PMZ33" s="546"/>
      <c r="PNA33" s="546"/>
      <c r="PNB33" s="546"/>
      <c r="PNC33" s="546"/>
      <c r="PND33" s="546"/>
      <c r="PNE33" s="546"/>
      <c r="PNF33" s="546"/>
      <c r="PNG33" s="546"/>
      <c r="PNH33" s="546"/>
      <c r="PNI33" s="546"/>
      <c r="PNJ33" s="546"/>
      <c r="PNK33" s="546"/>
      <c r="PNL33" s="546"/>
      <c r="PNM33" s="546"/>
      <c r="PNN33" s="546"/>
      <c r="PNO33" s="546"/>
      <c r="PNP33" s="546"/>
      <c r="PNQ33" s="546"/>
      <c r="PNR33" s="546"/>
      <c r="PNS33" s="546"/>
      <c r="PNT33" s="546"/>
      <c r="PNU33" s="546"/>
      <c r="PNV33" s="546"/>
      <c r="PNW33" s="546"/>
      <c r="PNX33" s="546"/>
      <c r="PNY33" s="546"/>
      <c r="PNZ33" s="546"/>
      <c r="POA33" s="546"/>
      <c r="POB33" s="546"/>
      <c r="POC33" s="546"/>
      <c r="POD33" s="546"/>
      <c r="POE33" s="546"/>
      <c r="POF33" s="546"/>
      <c r="POG33" s="546"/>
      <c r="POH33" s="546"/>
      <c r="POI33" s="546"/>
      <c r="POJ33" s="546"/>
      <c r="POK33" s="546"/>
      <c r="POL33" s="546"/>
      <c r="POM33" s="546"/>
      <c r="PON33" s="546"/>
      <c r="POO33" s="546"/>
      <c r="POP33" s="546"/>
      <c r="POQ33" s="546"/>
      <c r="POR33" s="546"/>
      <c r="POS33" s="546"/>
      <c r="POT33" s="546"/>
      <c r="POU33" s="546"/>
      <c r="POV33" s="546"/>
      <c r="POW33" s="546"/>
      <c r="POX33" s="546"/>
      <c r="POY33" s="546"/>
      <c r="POZ33" s="546"/>
      <c r="PPA33" s="546"/>
      <c r="PPB33" s="546"/>
      <c r="PPC33" s="546"/>
      <c r="PPD33" s="546"/>
      <c r="PPE33" s="546"/>
      <c r="PPF33" s="546"/>
      <c r="PPG33" s="546"/>
      <c r="PPH33" s="546"/>
      <c r="PPI33" s="546"/>
      <c r="PPJ33" s="546"/>
      <c r="PPK33" s="546"/>
      <c r="PPL33" s="546"/>
      <c r="PPM33" s="546"/>
      <c r="PPN33" s="546"/>
      <c r="PPO33" s="546"/>
      <c r="PPP33" s="546"/>
      <c r="PPQ33" s="546"/>
      <c r="PPR33" s="546"/>
      <c r="PPS33" s="546"/>
      <c r="PPT33" s="546"/>
      <c r="PPU33" s="546"/>
      <c r="PPV33" s="546"/>
      <c r="PPW33" s="546"/>
      <c r="PPX33" s="546"/>
      <c r="PPY33" s="546"/>
      <c r="PPZ33" s="546"/>
      <c r="PQA33" s="546"/>
      <c r="PQB33" s="546"/>
      <c r="PQC33" s="546"/>
      <c r="PQD33" s="546"/>
      <c r="PQE33" s="546"/>
      <c r="PQF33" s="546"/>
      <c r="PQG33" s="546"/>
      <c r="PQH33" s="546"/>
      <c r="PQI33" s="546"/>
      <c r="PQJ33" s="546"/>
      <c r="PQK33" s="546"/>
      <c r="PQL33" s="546"/>
      <c r="PQM33" s="546"/>
      <c r="PQN33" s="546"/>
      <c r="PQO33" s="546"/>
      <c r="PQP33" s="546"/>
      <c r="PQQ33" s="546"/>
      <c r="PQR33" s="546"/>
      <c r="PQS33" s="546"/>
      <c r="PQT33" s="546"/>
      <c r="PQU33" s="546"/>
      <c r="PQV33" s="546"/>
      <c r="PQW33" s="546"/>
      <c r="PQX33" s="546"/>
      <c r="PQY33" s="546"/>
      <c r="PQZ33" s="546"/>
      <c r="PRA33" s="546"/>
      <c r="PRB33" s="546"/>
      <c r="PRC33" s="546"/>
      <c r="PRD33" s="546"/>
      <c r="PRE33" s="546"/>
      <c r="PRF33" s="546"/>
      <c r="PRG33" s="546"/>
      <c r="PRH33" s="546"/>
      <c r="PRI33" s="546"/>
      <c r="PRJ33" s="546"/>
      <c r="PRK33" s="546"/>
      <c r="PRL33" s="546"/>
      <c r="PRM33" s="546"/>
      <c r="PRN33" s="546"/>
      <c r="PRO33" s="546"/>
      <c r="PRP33" s="546"/>
      <c r="PRQ33" s="546"/>
      <c r="PRR33" s="546"/>
      <c r="PRS33" s="546"/>
      <c r="PRT33" s="546"/>
      <c r="PRU33" s="546"/>
      <c r="PRV33" s="546"/>
      <c r="PRW33" s="546"/>
      <c r="PRX33" s="546"/>
      <c r="PRY33" s="546"/>
      <c r="PRZ33" s="546"/>
      <c r="PSA33" s="546"/>
      <c r="PSB33" s="546"/>
      <c r="PSC33" s="546"/>
      <c r="PSD33" s="546"/>
      <c r="PSE33" s="546"/>
      <c r="PSF33" s="546"/>
      <c r="PSG33" s="546"/>
      <c r="PSH33" s="546"/>
      <c r="PSI33" s="546"/>
      <c r="PSJ33" s="546"/>
      <c r="PSK33" s="546"/>
      <c r="PSL33" s="546"/>
      <c r="PSM33" s="546"/>
      <c r="PSN33" s="546"/>
      <c r="PSO33" s="546"/>
      <c r="PSP33" s="546"/>
      <c r="PSQ33" s="546"/>
      <c r="PSR33" s="546"/>
      <c r="PSS33" s="546"/>
      <c r="PST33" s="546"/>
      <c r="PSU33" s="546"/>
      <c r="PSV33" s="546"/>
      <c r="PSW33" s="546"/>
      <c r="PSX33" s="546"/>
      <c r="PSY33" s="546"/>
      <c r="PSZ33" s="546"/>
      <c r="PTA33" s="546"/>
      <c r="PTB33" s="546"/>
      <c r="PTC33" s="546"/>
      <c r="PTD33" s="546"/>
      <c r="PTE33" s="546"/>
      <c r="PTF33" s="546"/>
      <c r="PTG33" s="546"/>
      <c r="PTH33" s="546"/>
      <c r="PTI33" s="546"/>
      <c r="PTJ33" s="546"/>
      <c r="PTK33" s="546"/>
      <c r="PTL33" s="546"/>
      <c r="PTM33" s="546"/>
      <c r="PTN33" s="546"/>
      <c r="PTO33" s="546"/>
      <c r="PTP33" s="546"/>
      <c r="PTQ33" s="546"/>
      <c r="PTR33" s="546"/>
      <c r="PTS33" s="546"/>
      <c r="PTT33" s="546"/>
      <c r="PTU33" s="546"/>
      <c r="PTV33" s="546"/>
      <c r="PTW33" s="546"/>
      <c r="PTX33" s="546"/>
      <c r="PTY33" s="546"/>
      <c r="PTZ33" s="546"/>
      <c r="PUA33" s="546"/>
      <c r="PUB33" s="546"/>
      <c r="PUC33" s="546"/>
      <c r="PUD33" s="546"/>
      <c r="PUE33" s="546"/>
      <c r="PUF33" s="546"/>
      <c r="PUG33" s="546"/>
      <c r="PUH33" s="546"/>
      <c r="PUI33" s="546"/>
      <c r="PUJ33" s="546"/>
      <c r="PUK33" s="546"/>
      <c r="PUL33" s="546"/>
      <c r="PUM33" s="546"/>
      <c r="PUN33" s="546"/>
      <c r="PUO33" s="546"/>
      <c r="PUP33" s="546"/>
      <c r="PUQ33" s="546"/>
      <c r="PUR33" s="546"/>
      <c r="PUS33" s="546"/>
      <c r="PUT33" s="546"/>
      <c r="PUU33" s="546"/>
      <c r="PUV33" s="546"/>
      <c r="PUW33" s="546"/>
      <c r="PUX33" s="546"/>
      <c r="PUY33" s="546"/>
      <c r="PUZ33" s="546"/>
      <c r="PVA33" s="546"/>
      <c r="PVB33" s="546"/>
      <c r="PVC33" s="546"/>
      <c r="PVD33" s="546"/>
      <c r="PVE33" s="546"/>
      <c r="PVF33" s="546"/>
      <c r="PVG33" s="546"/>
      <c r="PVH33" s="546"/>
      <c r="PVI33" s="546"/>
      <c r="PVJ33" s="546"/>
      <c r="PVK33" s="546"/>
      <c r="PVL33" s="546"/>
      <c r="PVM33" s="546"/>
      <c r="PVN33" s="546"/>
      <c r="PVO33" s="546"/>
      <c r="PVP33" s="546"/>
      <c r="PVQ33" s="546"/>
      <c r="PVR33" s="546"/>
      <c r="PVS33" s="546"/>
      <c r="PVT33" s="546"/>
      <c r="PVU33" s="546"/>
      <c r="PVV33" s="546"/>
      <c r="PVW33" s="546"/>
      <c r="PVX33" s="546"/>
      <c r="PVY33" s="546"/>
      <c r="PVZ33" s="546"/>
      <c r="PWA33" s="546"/>
      <c r="PWB33" s="546"/>
      <c r="PWC33" s="546"/>
      <c r="PWD33" s="546"/>
      <c r="PWE33" s="546"/>
      <c r="PWF33" s="546"/>
      <c r="PWG33" s="546"/>
      <c r="PWH33" s="546"/>
      <c r="PWI33" s="546"/>
      <c r="PWJ33" s="546"/>
      <c r="PWK33" s="546"/>
      <c r="PWL33" s="546"/>
      <c r="PWM33" s="546"/>
      <c r="PWN33" s="546"/>
      <c r="PWO33" s="546"/>
      <c r="PWP33" s="546"/>
      <c r="PWQ33" s="546"/>
      <c r="PWR33" s="546"/>
      <c r="PWS33" s="546"/>
      <c r="PWT33" s="546"/>
      <c r="PWU33" s="546"/>
      <c r="PWV33" s="546"/>
      <c r="PWW33" s="546"/>
      <c r="PWX33" s="546"/>
      <c r="PWY33" s="546"/>
      <c r="PWZ33" s="546"/>
      <c r="PXA33" s="546"/>
      <c r="PXB33" s="546"/>
      <c r="PXC33" s="546"/>
      <c r="PXD33" s="546"/>
      <c r="PXE33" s="546"/>
      <c r="PXF33" s="546"/>
      <c r="PXG33" s="546"/>
      <c r="PXH33" s="546"/>
      <c r="PXI33" s="546"/>
      <c r="PXJ33" s="546"/>
      <c r="PXK33" s="546"/>
      <c r="PXL33" s="546"/>
      <c r="PXM33" s="546"/>
      <c r="PXN33" s="546"/>
      <c r="PXO33" s="546"/>
      <c r="PXP33" s="546"/>
      <c r="PXQ33" s="546"/>
      <c r="PXR33" s="546"/>
      <c r="PXS33" s="546"/>
      <c r="PXT33" s="546"/>
      <c r="PXU33" s="546"/>
      <c r="PXV33" s="546"/>
      <c r="PXW33" s="546"/>
      <c r="PXX33" s="546"/>
      <c r="PXY33" s="546"/>
      <c r="PXZ33" s="546"/>
      <c r="PYA33" s="546"/>
      <c r="PYB33" s="546"/>
      <c r="PYC33" s="546"/>
      <c r="PYD33" s="546"/>
      <c r="PYE33" s="546"/>
      <c r="PYF33" s="546"/>
      <c r="PYG33" s="546"/>
      <c r="PYH33" s="546"/>
      <c r="PYI33" s="546"/>
      <c r="PYJ33" s="546"/>
      <c r="PYK33" s="546"/>
      <c r="PYL33" s="546"/>
      <c r="PYM33" s="546"/>
      <c r="PYN33" s="546"/>
      <c r="PYO33" s="546"/>
      <c r="PYP33" s="546"/>
      <c r="PYQ33" s="546"/>
      <c r="PYR33" s="546"/>
      <c r="PYS33" s="546"/>
      <c r="PYT33" s="546"/>
      <c r="PYU33" s="546"/>
      <c r="PYV33" s="546"/>
      <c r="PYW33" s="546"/>
      <c r="PYX33" s="546"/>
      <c r="PYY33" s="546"/>
      <c r="PYZ33" s="546"/>
      <c r="PZA33" s="546"/>
      <c r="PZB33" s="546"/>
      <c r="PZC33" s="546"/>
      <c r="PZD33" s="546"/>
      <c r="PZE33" s="546"/>
      <c r="PZF33" s="546"/>
      <c r="PZG33" s="546"/>
      <c r="PZH33" s="546"/>
      <c r="PZI33" s="546"/>
      <c r="PZJ33" s="546"/>
      <c r="PZK33" s="546"/>
      <c r="PZL33" s="546"/>
      <c r="PZM33" s="546"/>
      <c r="PZN33" s="546"/>
      <c r="PZO33" s="546"/>
      <c r="PZP33" s="546"/>
      <c r="PZQ33" s="546"/>
      <c r="PZR33" s="546"/>
      <c r="PZS33" s="546"/>
      <c r="PZT33" s="546"/>
      <c r="PZU33" s="546"/>
      <c r="PZV33" s="546"/>
      <c r="PZW33" s="546"/>
      <c r="PZX33" s="546"/>
      <c r="PZY33" s="546"/>
      <c r="PZZ33" s="546"/>
      <c r="QAA33" s="546"/>
      <c r="QAB33" s="546"/>
      <c r="QAC33" s="546"/>
      <c r="QAD33" s="546"/>
      <c r="QAE33" s="546"/>
      <c r="QAF33" s="546"/>
      <c r="QAG33" s="546"/>
      <c r="QAH33" s="546"/>
      <c r="QAI33" s="546"/>
      <c r="QAJ33" s="546"/>
      <c r="QAK33" s="546"/>
      <c r="QAL33" s="546"/>
      <c r="QAM33" s="546"/>
      <c r="QAN33" s="546"/>
      <c r="QAO33" s="546"/>
      <c r="QAP33" s="546"/>
      <c r="QAQ33" s="546"/>
      <c r="QAR33" s="546"/>
      <c r="QAS33" s="546"/>
      <c r="QAT33" s="546"/>
      <c r="QAU33" s="546"/>
      <c r="QAV33" s="546"/>
      <c r="QAW33" s="546"/>
      <c r="QAX33" s="546"/>
      <c r="QAY33" s="546"/>
      <c r="QAZ33" s="546"/>
      <c r="QBA33" s="546"/>
      <c r="QBB33" s="546"/>
      <c r="QBC33" s="546"/>
      <c r="QBD33" s="546"/>
      <c r="QBE33" s="546"/>
      <c r="QBF33" s="546"/>
      <c r="QBG33" s="546"/>
      <c r="QBH33" s="546"/>
      <c r="QBI33" s="546"/>
      <c r="QBJ33" s="546"/>
      <c r="QBK33" s="546"/>
      <c r="QBL33" s="546"/>
      <c r="QBM33" s="546"/>
      <c r="QBN33" s="546"/>
      <c r="QBO33" s="546"/>
      <c r="QBP33" s="546"/>
      <c r="QBQ33" s="546"/>
      <c r="QBR33" s="546"/>
      <c r="QBS33" s="546"/>
      <c r="QBT33" s="546"/>
      <c r="QBU33" s="546"/>
      <c r="QBV33" s="546"/>
      <c r="QBW33" s="546"/>
      <c r="QBX33" s="546"/>
      <c r="QBY33" s="546"/>
      <c r="QBZ33" s="546"/>
      <c r="QCA33" s="546"/>
      <c r="QCB33" s="546"/>
      <c r="QCC33" s="546"/>
      <c r="QCD33" s="546"/>
      <c r="QCE33" s="546"/>
      <c r="QCF33" s="546"/>
      <c r="QCG33" s="546"/>
      <c r="QCH33" s="546"/>
      <c r="QCI33" s="546"/>
      <c r="QCJ33" s="546"/>
      <c r="QCK33" s="546"/>
      <c r="QCL33" s="546"/>
      <c r="QCM33" s="546"/>
      <c r="QCN33" s="546"/>
      <c r="QCO33" s="546"/>
      <c r="QCP33" s="546"/>
      <c r="QCQ33" s="546"/>
      <c r="QCR33" s="546"/>
      <c r="QCS33" s="546"/>
      <c r="QCT33" s="546"/>
      <c r="QCU33" s="546"/>
      <c r="QCV33" s="546"/>
      <c r="QCW33" s="546"/>
      <c r="QCX33" s="546"/>
      <c r="QCY33" s="546"/>
      <c r="QCZ33" s="546"/>
      <c r="QDA33" s="546"/>
      <c r="QDB33" s="546"/>
      <c r="QDC33" s="546"/>
      <c r="QDD33" s="546"/>
      <c r="QDE33" s="546"/>
      <c r="QDF33" s="546"/>
      <c r="QDG33" s="546"/>
      <c r="QDH33" s="546"/>
      <c r="QDI33" s="546"/>
      <c r="QDJ33" s="546"/>
      <c r="QDK33" s="546"/>
      <c r="QDL33" s="546"/>
      <c r="QDM33" s="546"/>
      <c r="QDN33" s="546"/>
      <c r="QDO33" s="546"/>
      <c r="QDP33" s="546"/>
      <c r="QDQ33" s="546"/>
      <c r="QDR33" s="546"/>
      <c r="QDS33" s="546"/>
      <c r="QDT33" s="546"/>
      <c r="QDU33" s="546"/>
      <c r="QDV33" s="546"/>
      <c r="QDW33" s="546"/>
      <c r="QDX33" s="546"/>
      <c r="QDY33" s="546"/>
      <c r="QDZ33" s="546"/>
      <c r="QEA33" s="546"/>
      <c r="QEB33" s="546"/>
      <c r="QEC33" s="546"/>
      <c r="QED33" s="546"/>
      <c r="QEE33" s="546"/>
      <c r="QEF33" s="546"/>
      <c r="QEG33" s="546"/>
      <c r="QEH33" s="546"/>
      <c r="QEI33" s="546"/>
      <c r="QEJ33" s="546"/>
      <c r="QEK33" s="546"/>
      <c r="QEL33" s="546"/>
      <c r="QEM33" s="546"/>
      <c r="QEN33" s="546"/>
      <c r="QEO33" s="546"/>
      <c r="QEP33" s="546"/>
      <c r="QEQ33" s="546"/>
      <c r="QER33" s="546"/>
      <c r="QES33" s="546"/>
      <c r="QET33" s="546"/>
      <c r="QEU33" s="546"/>
      <c r="QEV33" s="546"/>
      <c r="QEW33" s="546"/>
      <c r="QEX33" s="546"/>
      <c r="QEY33" s="546"/>
      <c r="QEZ33" s="546"/>
      <c r="QFA33" s="546"/>
      <c r="QFB33" s="546"/>
      <c r="QFC33" s="546"/>
      <c r="QFD33" s="546"/>
      <c r="QFE33" s="546"/>
      <c r="QFF33" s="546"/>
      <c r="QFG33" s="546"/>
      <c r="QFH33" s="546"/>
      <c r="QFI33" s="546"/>
      <c r="QFJ33" s="546"/>
      <c r="QFK33" s="546"/>
      <c r="QFL33" s="546"/>
      <c r="QFM33" s="546"/>
      <c r="QFN33" s="546"/>
      <c r="QFO33" s="546"/>
      <c r="QFP33" s="546"/>
      <c r="QFQ33" s="546"/>
      <c r="QFR33" s="546"/>
      <c r="QFS33" s="546"/>
      <c r="QFT33" s="546"/>
      <c r="QFU33" s="546"/>
      <c r="QFV33" s="546"/>
      <c r="QFW33" s="546"/>
      <c r="QFX33" s="546"/>
      <c r="QFY33" s="546"/>
      <c r="QFZ33" s="546"/>
      <c r="QGA33" s="546"/>
      <c r="QGB33" s="546"/>
      <c r="QGC33" s="546"/>
      <c r="QGD33" s="546"/>
      <c r="QGE33" s="546"/>
      <c r="QGF33" s="546"/>
      <c r="QGG33" s="546"/>
      <c r="QGH33" s="546"/>
      <c r="QGI33" s="546"/>
      <c r="QGJ33" s="546"/>
      <c r="QGK33" s="546"/>
      <c r="QGL33" s="546"/>
      <c r="QGM33" s="546"/>
      <c r="QGN33" s="546"/>
      <c r="QGO33" s="546"/>
      <c r="QGP33" s="546"/>
      <c r="QGQ33" s="546"/>
      <c r="QGR33" s="546"/>
      <c r="QGS33" s="546"/>
      <c r="QGT33" s="546"/>
      <c r="QGU33" s="546"/>
      <c r="QGV33" s="546"/>
      <c r="QGW33" s="546"/>
      <c r="QGX33" s="546"/>
      <c r="QGY33" s="546"/>
      <c r="QGZ33" s="546"/>
      <c r="QHA33" s="546"/>
      <c r="QHB33" s="546"/>
      <c r="QHC33" s="546"/>
      <c r="QHD33" s="546"/>
      <c r="QHE33" s="546"/>
      <c r="QHF33" s="546"/>
      <c r="QHG33" s="546"/>
      <c r="QHH33" s="546"/>
      <c r="QHI33" s="546"/>
      <c r="QHJ33" s="546"/>
      <c r="QHK33" s="546"/>
      <c r="QHL33" s="546"/>
      <c r="QHM33" s="546"/>
      <c r="QHN33" s="546"/>
      <c r="QHO33" s="546"/>
      <c r="QHP33" s="546"/>
      <c r="QHQ33" s="546"/>
      <c r="QHR33" s="546"/>
      <c r="QHS33" s="546"/>
      <c r="QHT33" s="546"/>
      <c r="QHU33" s="546"/>
      <c r="QHV33" s="546"/>
      <c r="QHW33" s="546"/>
      <c r="QHX33" s="546"/>
      <c r="QHY33" s="546"/>
      <c r="QHZ33" s="546"/>
      <c r="QIA33" s="546"/>
      <c r="QIB33" s="546"/>
      <c r="QIC33" s="546"/>
      <c r="QID33" s="546"/>
      <c r="QIE33" s="546"/>
      <c r="QIF33" s="546"/>
      <c r="QIG33" s="546"/>
      <c r="QIH33" s="546"/>
      <c r="QII33" s="546"/>
      <c r="QIJ33" s="546"/>
      <c r="QIK33" s="546"/>
      <c r="QIL33" s="546"/>
      <c r="QIM33" s="546"/>
      <c r="QIN33" s="546"/>
      <c r="QIO33" s="546"/>
      <c r="QIP33" s="546"/>
      <c r="QIQ33" s="546"/>
      <c r="QIR33" s="546"/>
      <c r="QIS33" s="546"/>
      <c r="QIT33" s="546"/>
      <c r="QIU33" s="546"/>
      <c r="QIV33" s="546"/>
      <c r="QIW33" s="546"/>
      <c r="QIX33" s="546"/>
      <c r="QIY33" s="546"/>
      <c r="QIZ33" s="546"/>
      <c r="QJA33" s="546"/>
      <c r="QJB33" s="546"/>
      <c r="QJC33" s="546"/>
      <c r="QJD33" s="546"/>
      <c r="QJE33" s="546"/>
      <c r="QJF33" s="546"/>
      <c r="QJG33" s="546"/>
      <c r="QJH33" s="546"/>
      <c r="QJI33" s="546"/>
      <c r="QJJ33" s="546"/>
      <c r="QJK33" s="546"/>
      <c r="QJL33" s="546"/>
      <c r="QJM33" s="546"/>
      <c r="QJN33" s="546"/>
      <c r="QJO33" s="546"/>
      <c r="QJP33" s="546"/>
      <c r="QJQ33" s="546"/>
      <c r="QJR33" s="546"/>
      <c r="QJS33" s="546"/>
      <c r="QJT33" s="546"/>
      <c r="QJU33" s="546"/>
      <c r="QJV33" s="546"/>
      <c r="QJW33" s="546"/>
      <c r="QJX33" s="546"/>
      <c r="QJY33" s="546"/>
      <c r="QJZ33" s="546"/>
      <c r="QKA33" s="546"/>
      <c r="QKB33" s="546"/>
      <c r="QKC33" s="546"/>
      <c r="QKD33" s="546"/>
      <c r="QKE33" s="546"/>
      <c r="QKF33" s="546"/>
      <c r="QKG33" s="546"/>
      <c r="QKH33" s="546"/>
      <c r="QKI33" s="546"/>
      <c r="QKJ33" s="546"/>
      <c r="QKK33" s="546"/>
      <c r="QKL33" s="546"/>
      <c r="QKM33" s="546"/>
      <c r="QKN33" s="546"/>
      <c r="QKO33" s="546"/>
      <c r="QKP33" s="546"/>
      <c r="QKQ33" s="546"/>
      <c r="QKR33" s="546"/>
      <c r="QKS33" s="546"/>
      <c r="QKT33" s="546"/>
      <c r="QKU33" s="546"/>
      <c r="QKV33" s="546"/>
      <c r="QKW33" s="546"/>
      <c r="QKX33" s="546"/>
      <c r="QKY33" s="546"/>
      <c r="QKZ33" s="546"/>
      <c r="QLA33" s="546"/>
      <c r="QLB33" s="546"/>
      <c r="QLC33" s="546"/>
      <c r="QLD33" s="546"/>
      <c r="QLE33" s="546"/>
      <c r="QLF33" s="546"/>
      <c r="QLG33" s="546"/>
      <c r="QLH33" s="546"/>
      <c r="QLI33" s="546"/>
      <c r="QLJ33" s="546"/>
      <c r="QLK33" s="546"/>
      <c r="QLL33" s="546"/>
      <c r="QLM33" s="546"/>
      <c r="QLN33" s="546"/>
      <c r="QLO33" s="546"/>
      <c r="QLP33" s="546"/>
      <c r="QLQ33" s="546"/>
      <c r="QLR33" s="546"/>
      <c r="QLS33" s="546"/>
      <c r="QLT33" s="546"/>
      <c r="QLU33" s="546"/>
      <c r="QLV33" s="546"/>
      <c r="QLW33" s="546"/>
      <c r="QLX33" s="546"/>
      <c r="QLY33" s="546"/>
      <c r="QLZ33" s="546"/>
      <c r="QMA33" s="546"/>
      <c r="QMB33" s="546"/>
      <c r="QMC33" s="546"/>
      <c r="QMD33" s="546"/>
      <c r="QME33" s="546"/>
      <c r="QMF33" s="546"/>
      <c r="QMG33" s="546"/>
      <c r="QMH33" s="546"/>
      <c r="QMI33" s="546"/>
      <c r="QMJ33" s="546"/>
      <c r="QMK33" s="546"/>
      <c r="QML33" s="546"/>
      <c r="QMM33" s="546"/>
      <c r="QMN33" s="546"/>
      <c r="QMO33" s="546"/>
      <c r="QMP33" s="546"/>
      <c r="QMQ33" s="546"/>
      <c r="QMR33" s="546"/>
      <c r="QMS33" s="546"/>
      <c r="QMT33" s="546"/>
      <c r="QMU33" s="546"/>
      <c r="QMV33" s="546"/>
      <c r="QMW33" s="546"/>
      <c r="QMX33" s="546"/>
      <c r="QMY33" s="546"/>
      <c r="QMZ33" s="546"/>
      <c r="QNA33" s="546"/>
      <c r="QNB33" s="546"/>
      <c r="QNC33" s="546"/>
      <c r="QND33" s="546"/>
      <c r="QNE33" s="546"/>
      <c r="QNF33" s="546"/>
      <c r="QNG33" s="546"/>
      <c r="QNH33" s="546"/>
      <c r="QNI33" s="546"/>
      <c r="QNJ33" s="546"/>
      <c r="QNK33" s="546"/>
      <c r="QNL33" s="546"/>
      <c r="QNM33" s="546"/>
      <c r="QNN33" s="546"/>
      <c r="QNO33" s="546"/>
      <c r="QNP33" s="546"/>
      <c r="QNQ33" s="546"/>
      <c r="QNR33" s="546"/>
      <c r="QNS33" s="546"/>
      <c r="QNT33" s="546"/>
      <c r="QNU33" s="546"/>
      <c r="QNV33" s="546"/>
      <c r="QNW33" s="546"/>
      <c r="QNX33" s="546"/>
      <c r="QNY33" s="546"/>
      <c r="QNZ33" s="546"/>
      <c r="QOA33" s="546"/>
      <c r="QOB33" s="546"/>
      <c r="QOC33" s="546"/>
      <c r="QOD33" s="546"/>
      <c r="QOE33" s="546"/>
      <c r="QOF33" s="546"/>
      <c r="QOG33" s="546"/>
      <c r="QOH33" s="546"/>
      <c r="QOI33" s="546"/>
      <c r="QOJ33" s="546"/>
      <c r="QOK33" s="546"/>
      <c r="QOL33" s="546"/>
      <c r="QOM33" s="546"/>
      <c r="QON33" s="546"/>
      <c r="QOO33" s="546"/>
      <c r="QOP33" s="546"/>
      <c r="QOQ33" s="546"/>
      <c r="QOR33" s="546"/>
      <c r="QOS33" s="546"/>
      <c r="QOT33" s="546"/>
      <c r="QOU33" s="546"/>
      <c r="QOV33" s="546"/>
      <c r="QOW33" s="546"/>
      <c r="QOX33" s="546"/>
      <c r="QOY33" s="546"/>
      <c r="QOZ33" s="546"/>
      <c r="QPA33" s="546"/>
      <c r="QPB33" s="546"/>
      <c r="QPC33" s="546"/>
      <c r="QPD33" s="546"/>
      <c r="QPE33" s="546"/>
      <c r="QPF33" s="546"/>
      <c r="QPG33" s="546"/>
      <c r="QPH33" s="546"/>
      <c r="QPI33" s="546"/>
      <c r="QPJ33" s="546"/>
      <c r="QPK33" s="546"/>
      <c r="QPL33" s="546"/>
      <c r="QPM33" s="546"/>
      <c r="QPN33" s="546"/>
      <c r="QPO33" s="546"/>
      <c r="QPP33" s="546"/>
      <c r="QPQ33" s="546"/>
      <c r="QPR33" s="546"/>
      <c r="QPS33" s="546"/>
      <c r="QPT33" s="546"/>
      <c r="QPU33" s="546"/>
      <c r="QPV33" s="546"/>
      <c r="QPW33" s="546"/>
      <c r="QPX33" s="546"/>
      <c r="QPY33" s="546"/>
      <c r="QPZ33" s="546"/>
      <c r="QQA33" s="546"/>
      <c r="QQB33" s="546"/>
      <c r="QQC33" s="546"/>
      <c r="QQD33" s="546"/>
      <c r="QQE33" s="546"/>
      <c r="QQF33" s="546"/>
      <c r="QQG33" s="546"/>
      <c r="QQH33" s="546"/>
      <c r="QQI33" s="546"/>
      <c r="QQJ33" s="546"/>
      <c r="QQK33" s="546"/>
      <c r="QQL33" s="546"/>
      <c r="QQM33" s="546"/>
      <c r="QQN33" s="546"/>
      <c r="QQO33" s="546"/>
      <c r="QQP33" s="546"/>
      <c r="QQQ33" s="546"/>
      <c r="QQR33" s="546"/>
      <c r="QQS33" s="546"/>
      <c r="QQT33" s="546"/>
      <c r="QQU33" s="546"/>
      <c r="QQV33" s="546"/>
      <c r="QQW33" s="546"/>
      <c r="QQX33" s="546"/>
      <c r="QQY33" s="546"/>
      <c r="QQZ33" s="546"/>
      <c r="QRA33" s="546"/>
      <c r="QRB33" s="546"/>
      <c r="QRC33" s="546"/>
      <c r="QRD33" s="546"/>
      <c r="QRE33" s="546"/>
      <c r="QRF33" s="546"/>
      <c r="QRG33" s="546"/>
      <c r="QRH33" s="546"/>
      <c r="QRI33" s="546"/>
      <c r="QRJ33" s="546"/>
      <c r="QRK33" s="546"/>
      <c r="QRL33" s="546"/>
      <c r="QRM33" s="546"/>
      <c r="QRN33" s="546"/>
      <c r="QRO33" s="546"/>
      <c r="QRP33" s="546"/>
      <c r="QRQ33" s="546"/>
      <c r="QRR33" s="546"/>
      <c r="QRS33" s="546"/>
      <c r="QRT33" s="546"/>
      <c r="QRU33" s="546"/>
      <c r="QRV33" s="546"/>
      <c r="QRW33" s="546"/>
      <c r="QRX33" s="546"/>
      <c r="QRY33" s="546"/>
      <c r="QRZ33" s="546"/>
      <c r="QSA33" s="546"/>
      <c r="QSB33" s="546"/>
      <c r="QSC33" s="546"/>
      <c r="QSD33" s="546"/>
      <c r="QSE33" s="546"/>
      <c r="QSF33" s="546"/>
      <c r="QSG33" s="546"/>
      <c r="QSH33" s="546"/>
      <c r="QSI33" s="546"/>
      <c r="QSJ33" s="546"/>
      <c r="QSK33" s="546"/>
      <c r="QSL33" s="546"/>
      <c r="QSM33" s="546"/>
      <c r="QSN33" s="546"/>
      <c r="QSO33" s="546"/>
      <c r="QSP33" s="546"/>
      <c r="QSQ33" s="546"/>
      <c r="QSR33" s="546"/>
      <c r="QSS33" s="546"/>
      <c r="QST33" s="546"/>
      <c r="QSU33" s="546"/>
      <c r="QSV33" s="546"/>
      <c r="QSW33" s="546"/>
      <c r="QSX33" s="546"/>
      <c r="QSY33" s="546"/>
      <c r="QSZ33" s="546"/>
      <c r="QTA33" s="546"/>
      <c r="QTB33" s="546"/>
      <c r="QTC33" s="546"/>
      <c r="QTD33" s="546"/>
      <c r="QTE33" s="546"/>
      <c r="QTF33" s="546"/>
      <c r="QTG33" s="546"/>
      <c r="QTH33" s="546"/>
      <c r="QTI33" s="546"/>
      <c r="QTJ33" s="546"/>
      <c r="QTK33" s="546"/>
      <c r="QTL33" s="546"/>
      <c r="QTM33" s="546"/>
      <c r="QTN33" s="546"/>
      <c r="QTO33" s="546"/>
      <c r="QTP33" s="546"/>
      <c r="QTQ33" s="546"/>
      <c r="QTR33" s="546"/>
      <c r="QTS33" s="546"/>
      <c r="QTT33" s="546"/>
      <c r="QTU33" s="546"/>
      <c r="QTV33" s="546"/>
      <c r="QTW33" s="546"/>
      <c r="QTX33" s="546"/>
      <c r="QTY33" s="546"/>
      <c r="QTZ33" s="546"/>
      <c r="QUA33" s="546"/>
      <c r="QUB33" s="546"/>
      <c r="QUC33" s="546"/>
      <c r="QUD33" s="546"/>
      <c r="QUE33" s="546"/>
      <c r="QUF33" s="546"/>
      <c r="QUG33" s="546"/>
      <c r="QUH33" s="546"/>
      <c r="QUI33" s="546"/>
      <c r="QUJ33" s="546"/>
      <c r="QUK33" s="546"/>
      <c r="QUL33" s="546"/>
      <c r="QUM33" s="546"/>
      <c r="QUN33" s="546"/>
      <c r="QUO33" s="546"/>
      <c r="QUP33" s="546"/>
      <c r="QUQ33" s="546"/>
      <c r="QUR33" s="546"/>
      <c r="QUS33" s="546"/>
      <c r="QUT33" s="546"/>
      <c r="QUU33" s="546"/>
      <c r="QUV33" s="546"/>
      <c r="QUW33" s="546"/>
      <c r="QUX33" s="546"/>
      <c r="QUY33" s="546"/>
      <c r="QUZ33" s="546"/>
      <c r="QVA33" s="546"/>
      <c r="QVB33" s="546"/>
      <c r="QVC33" s="546"/>
      <c r="QVD33" s="546"/>
      <c r="QVE33" s="546"/>
      <c r="QVF33" s="546"/>
      <c r="QVG33" s="546"/>
      <c r="QVH33" s="546"/>
      <c r="QVI33" s="546"/>
      <c r="QVJ33" s="546"/>
      <c r="QVK33" s="546"/>
      <c r="QVL33" s="546"/>
      <c r="QVM33" s="546"/>
      <c r="QVN33" s="546"/>
      <c r="QVO33" s="546"/>
      <c r="QVP33" s="546"/>
      <c r="QVQ33" s="546"/>
      <c r="QVR33" s="546"/>
      <c r="QVS33" s="546"/>
      <c r="QVT33" s="546"/>
      <c r="QVU33" s="546"/>
      <c r="QVV33" s="546"/>
      <c r="QVW33" s="546"/>
      <c r="QVX33" s="546"/>
      <c r="QVY33" s="546"/>
      <c r="QVZ33" s="546"/>
      <c r="QWA33" s="546"/>
      <c r="QWB33" s="546"/>
      <c r="QWC33" s="546"/>
      <c r="QWD33" s="546"/>
      <c r="QWE33" s="546"/>
      <c r="QWF33" s="546"/>
      <c r="QWG33" s="546"/>
      <c r="QWH33" s="546"/>
      <c r="QWI33" s="546"/>
      <c r="QWJ33" s="546"/>
      <c r="QWK33" s="546"/>
      <c r="QWL33" s="546"/>
      <c r="QWM33" s="546"/>
      <c r="QWN33" s="546"/>
      <c r="QWO33" s="546"/>
      <c r="QWP33" s="546"/>
      <c r="QWQ33" s="546"/>
      <c r="QWR33" s="546"/>
      <c r="QWS33" s="546"/>
      <c r="QWT33" s="546"/>
      <c r="QWU33" s="546"/>
      <c r="QWV33" s="546"/>
      <c r="QWW33" s="546"/>
      <c r="QWX33" s="546"/>
      <c r="QWY33" s="546"/>
      <c r="QWZ33" s="546"/>
      <c r="QXA33" s="546"/>
      <c r="QXB33" s="546"/>
      <c r="QXC33" s="546"/>
      <c r="QXD33" s="546"/>
      <c r="QXE33" s="546"/>
      <c r="QXF33" s="546"/>
      <c r="QXG33" s="546"/>
      <c r="QXH33" s="546"/>
      <c r="QXI33" s="546"/>
      <c r="QXJ33" s="546"/>
      <c r="QXK33" s="546"/>
      <c r="QXL33" s="546"/>
      <c r="QXM33" s="546"/>
      <c r="QXN33" s="546"/>
      <c r="QXO33" s="546"/>
      <c r="QXP33" s="546"/>
      <c r="QXQ33" s="546"/>
      <c r="QXR33" s="546"/>
      <c r="QXS33" s="546"/>
      <c r="QXT33" s="546"/>
      <c r="QXU33" s="546"/>
      <c r="QXV33" s="546"/>
      <c r="QXW33" s="546"/>
      <c r="QXX33" s="546"/>
      <c r="QXY33" s="546"/>
      <c r="QXZ33" s="546"/>
      <c r="QYA33" s="546"/>
      <c r="QYB33" s="546"/>
      <c r="QYC33" s="546"/>
      <c r="QYD33" s="546"/>
      <c r="QYE33" s="546"/>
      <c r="QYF33" s="546"/>
      <c r="QYG33" s="546"/>
      <c r="QYH33" s="546"/>
      <c r="QYI33" s="546"/>
      <c r="QYJ33" s="546"/>
      <c r="QYK33" s="546"/>
      <c r="QYL33" s="546"/>
      <c r="QYM33" s="546"/>
      <c r="QYN33" s="546"/>
      <c r="QYO33" s="546"/>
      <c r="QYP33" s="546"/>
      <c r="QYQ33" s="546"/>
      <c r="QYR33" s="546"/>
      <c r="QYS33" s="546"/>
      <c r="QYT33" s="546"/>
      <c r="QYU33" s="546"/>
      <c r="QYV33" s="546"/>
      <c r="QYW33" s="546"/>
      <c r="QYX33" s="546"/>
      <c r="QYY33" s="546"/>
      <c r="QYZ33" s="546"/>
      <c r="QZA33" s="546"/>
      <c r="QZB33" s="546"/>
      <c r="QZC33" s="546"/>
      <c r="QZD33" s="546"/>
      <c r="QZE33" s="546"/>
      <c r="QZF33" s="546"/>
      <c r="QZG33" s="546"/>
      <c r="QZH33" s="546"/>
      <c r="QZI33" s="546"/>
      <c r="QZJ33" s="546"/>
      <c r="QZK33" s="546"/>
      <c r="QZL33" s="546"/>
      <c r="QZM33" s="546"/>
      <c r="QZN33" s="546"/>
      <c r="QZO33" s="546"/>
      <c r="QZP33" s="546"/>
      <c r="QZQ33" s="546"/>
      <c r="QZR33" s="546"/>
      <c r="QZS33" s="546"/>
      <c r="QZT33" s="546"/>
      <c r="QZU33" s="546"/>
      <c r="QZV33" s="546"/>
      <c r="QZW33" s="546"/>
      <c r="QZX33" s="546"/>
      <c r="QZY33" s="546"/>
      <c r="QZZ33" s="546"/>
      <c r="RAA33" s="546"/>
      <c r="RAB33" s="546"/>
      <c r="RAC33" s="546"/>
      <c r="RAD33" s="546"/>
      <c r="RAE33" s="546"/>
      <c r="RAF33" s="546"/>
      <c r="RAG33" s="546"/>
      <c r="RAH33" s="546"/>
      <c r="RAI33" s="546"/>
      <c r="RAJ33" s="546"/>
      <c r="RAK33" s="546"/>
      <c r="RAL33" s="546"/>
      <c r="RAM33" s="546"/>
      <c r="RAN33" s="546"/>
      <c r="RAO33" s="546"/>
      <c r="RAP33" s="546"/>
      <c r="RAQ33" s="546"/>
      <c r="RAR33" s="546"/>
      <c r="RAS33" s="546"/>
      <c r="RAT33" s="546"/>
      <c r="RAU33" s="546"/>
      <c r="RAV33" s="546"/>
      <c r="RAW33" s="546"/>
      <c r="RAX33" s="546"/>
      <c r="RAY33" s="546"/>
      <c r="RAZ33" s="546"/>
      <c r="RBA33" s="546"/>
      <c r="RBB33" s="546"/>
      <c r="RBC33" s="546"/>
      <c r="RBD33" s="546"/>
      <c r="RBE33" s="546"/>
      <c r="RBF33" s="546"/>
      <c r="RBG33" s="546"/>
      <c r="RBH33" s="546"/>
      <c r="RBI33" s="546"/>
      <c r="RBJ33" s="546"/>
      <c r="RBK33" s="546"/>
      <c r="RBL33" s="546"/>
      <c r="RBM33" s="546"/>
      <c r="RBN33" s="546"/>
      <c r="RBO33" s="546"/>
      <c r="RBP33" s="546"/>
      <c r="RBQ33" s="546"/>
      <c r="RBR33" s="546"/>
      <c r="RBS33" s="546"/>
      <c r="RBT33" s="546"/>
      <c r="RBU33" s="546"/>
      <c r="RBV33" s="546"/>
      <c r="RBW33" s="546"/>
      <c r="RBX33" s="546"/>
      <c r="RBY33" s="546"/>
      <c r="RBZ33" s="546"/>
      <c r="RCA33" s="546"/>
      <c r="RCB33" s="546"/>
      <c r="RCC33" s="546"/>
      <c r="RCD33" s="546"/>
      <c r="RCE33" s="546"/>
      <c r="RCF33" s="546"/>
      <c r="RCG33" s="546"/>
      <c r="RCH33" s="546"/>
      <c r="RCI33" s="546"/>
      <c r="RCJ33" s="546"/>
      <c r="RCK33" s="546"/>
      <c r="RCL33" s="546"/>
      <c r="RCM33" s="546"/>
      <c r="RCN33" s="546"/>
      <c r="RCO33" s="546"/>
      <c r="RCP33" s="546"/>
      <c r="RCQ33" s="546"/>
      <c r="RCR33" s="546"/>
      <c r="RCS33" s="546"/>
      <c r="RCT33" s="546"/>
      <c r="RCU33" s="546"/>
      <c r="RCV33" s="546"/>
      <c r="RCW33" s="546"/>
      <c r="RCX33" s="546"/>
      <c r="RCY33" s="546"/>
      <c r="RCZ33" s="546"/>
      <c r="RDA33" s="546"/>
      <c r="RDB33" s="546"/>
      <c r="RDC33" s="546"/>
      <c r="RDD33" s="546"/>
      <c r="RDE33" s="546"/>
      <c r="RDF33" s="546"/>
      <c r="RDG33" s="546"/>
      <c r="RDH33" s="546"/>
      <c r="RDI33" s="546"/>
      <c r="RDJ33" s="546"/>
      <c r="RDK33" s="546"/>
      <c r="RDL33" s="546"/>
      <c r="RDM33" s="546"/>
      <c r="RDN33" s="546"/>
      <c r="RDO33" s="546"/>
      <c r="RDP33" s="546"/>
      <c r="RDQ33" s="546"/>
      <c r="RDR33" s="546"/>
      <c r="RDS33" s="546"/>
      <c r="RDT33" s="546"/>
      <c r="RDU33" s="546"/>
      <c r="RDV33" s="546"/>
      <c r="RDW33" s="546"/>
      <c r="RDX33" s="546"/>
      <c r="RDY33" s="546"/>
      <c r="RDZ33" s="546"/>
      <c r="REA33" s="546"/>
      <c r="REB33" s="546"/>
      <c r="REC33" s="546"/>
      <c r="RED33" s="546"/>
      <c r="REE33" s="546"/>
      <c r="REF33" s="546"/>
      <c r="REG33" s="546"/>
      <c r="REH33" s="546"/>
      <c r="REI33" s="546"/>
      <c r="REJ33" s="546"/>
      <c r="REK33" s="546"/>
      <c r="REL33" s="546"/>
      <c r="REM33" s="546"/>
      <c r="REN33" s="546"/>
      <c r="REO33" s="546"/>
      <c r="REP33" s="546"/>
      <c r="REQ33" s="546"/>
      <c r="RER33" s="546"/>
      <c r="RES33" s="546"/>
      <c r="RET33" s="546"/>
      <c r="REU33" s="546"/>
      <c r="REV33" s="546"/>
      <c r="REW33" s="546"/>
      <c r="REX33" s="546"/>
      <c r="REY33" s="546"/>
      <c r="REZ33" s="546"/>
      <c r="RFA33" s="546"/>
      <c r="RFB33" s="546"/>
      <c r="RFC33" s="546"/>
      <c r="RFD33" s="546"/>
      <c r="RFE33" s="546"/>
      <c r="RFF33" s="546"/>
      <c r="RFG33" s="546"/>
      <c r="RFH33" s="546"/>
      <c r="RFI33" s="546"/>
      <c r="RFJ33" s="546"/>
      <c r="RFK33" s="546"/>
      <c r="RFL33" s="546"/>
      <c r="RFM33" s="546"/>
      <c r="RFN33" s="546"/>
      <c r="RFO33" s="546"/>
      <c r="RFP33" s="546"/>
      <c r="RFQ33" s="546"/>
      <c r="RFR33" s="546"/>
      <c r="RFS33" s="546"/>
      <c r="RFT33" s="546"/>
      <c r="RFU33" s="546"/>
      <c r="RFV33" s="546"/>
      <c r="RFW33" s="546"/>
      <c r="RFX33" s="546"/>
      <c r="RFY33" s="546"/>
      <c r="RFZ33" s="546"/>
      <c r="RGA33" s="546"/>
      <c r="RGB33" s="546"/>
      <c r="RGC33" s="546"/>
      <c r="RGD33" s="546"/>
      <c r="RGE33" s="546"/>
      <c r="RGF33" s="546"/>
      <c r="RGG33" s="546"/>
      <c r="RGH33" s="546"/>
      <c r="RGI33" s="546"/>
      <c r="RGJ33" s="546"/>
      <c r="RGK33" s="546"/>
      <c r="RGL33" s="546"/>
      <c r="RGM33" s="546"/>
      <c r="RGN33" s="546"/>
      <c r="RGO33" s="546"/>
      <c r="RGP33" s="546"/>
      <c r="RGQ33" s="546"/>
      <c r="RGR33" s="546"/>
      <c r="RGS33" s="546"/>
      <c r="RGT33" s="546"/>
      <c r="RGU33" s="546"/>
      <c r="RGV33" s="546"/>
      <c r="RGW33" s="546"/>
      <c r="RGX33" s="546"/>
      <c r="RGY33" s="546"/>
      <c r="RGZ33" s="546"/>
      <c r="RHA33" s="546"/>
      <c r="RHB33" s="546"/>
      <c r="RHC33" s="546"/>
      <c r="RHD33" s="546"/>
      <c r="RHE33" s="546"/>
      <c r="RHF33" s="546"/>
      <c r="RHG33" s="546"/>
      <c r="RHH33" s="546"/>
      <c r="RHI33" s="546"/>
      <c r="RHJ33" s="546"/>
      <c r="RHK33" s="546"/>
      <c r="RHL33" s="546"/>
      <c r="RHM33" s="546"/>
      <c r="RHN33" s="546"/>
      <c r="RHO33" s="546"/>
      <c r="RHP33" s="546"/>
      <c r="RHQ33" s="546"/>
      <c r="RHR33" s="546"/>
      <c r="RHS33" s="546"/>
      <c r="RHT33" s="546"/>
      <c r="RHU33" s="546"/>
      <c r="RHV33" s="546"/>
      <c r="RHW33" s="546"/>
      <c r="RHX33" s="546"/>
      <c r="RHY33" s="546"/>
      <c r="RHZ33" s="546"/>
      <c r="RIA33" s="546"/>
      <c r="RIB33" s="546"/>
      <c r="RIC33" s="546"/>
      <c r="RID33" s="546"/>
      <c r="RIE33" s="546"/>
      <c r="RIF33" s="546"/>
      <c r="RIG33" s="546"/>
      <c r="RIH33" s="546"/>
      <c r="RII33" s="546"/>
      <c r="RIJ33" s="546"/>
      <c r="RIK33" s="546"/>
      <c r="RIL33" s="546"/>
      <c r="RIM33" s="546"/>
      <c r="RIN33" s="546"/>
      <c r="RIO33" s="546"/>
      <c r="RIP33" s="546"/>
      <c r="RIQ33" s="546"/>
      <c r="RIR33" s="546"/>
      <c r="RIS33" s="546"/>
      <c r="RIT33" s="546"/>
      <c r="RIU33" s="546"/>
      <c r="RIV33" s="546"/>
      <c r="RIW33" s="546"/>
      <c r="RIX33" s="546"/>
      <c r="RIY33" s="546"/>
      <c r="RIZ33" s="546"/>
      <c r="RJA33" s="546"/>
      <c r="RJB33" s="546"/>
      <c r="RJC33" s="546"/>
      <c r="RJD33" s="546"/>
      <c r="RJE33" s="546"/>
      <c r="RJF33" s="546"/>
      <c r="RJG33" s="546"/>
      <c r="RJH33" s="546"/>
      <c r="RJI33" s="546"/>
      <c r="RJJ33" s="546"/>
      <c r="RJK33" s="546"/>
      <c r="RJL33" s="546"/>
      <c r="RJM33" s="546"/>
      <c r="RJN33" s="546"/>
      <c r="RJO33" s="546"/>
      <c r="RJP33" s="546"/>
      <c r="RJQ33" s="546"/>
      <c r="RJR33" s="546"/>
      <c r="RJS33" s="546"/>
      <c r="RJT33" s="546"/>
      <c r="RJU33" s="546"/>
      <c r="RJV33" s="546"/>
      <c r="RJW33" s="546"/>
      <c r="RJX33" s="546"/>
      <c r="RJY33" s="546"/>
      <c r="RJZ33" s="546"/>
      <c r="RKA33" s="546"/>
      <c r="RKB33" s="546"/>
      <c r="RKC33" s="546"/>
      <c r="RKD33" s="546"/>
      <c r="RKE33" s="546"/>
      <c r="RKF33" s="546"/>
      <c r="RKG33" s="546"/>
      <c r="RKH33" s="546"/>
      <c r="RKI33" s="546"/>
      <c r="RKJ33" s="546"/>
      <c r="RKK33" s="546"/>
      <c r="RKL33" s="546"/>
      <c r="RKM33" s="546"/>
      <c r="RKN33" s="546"/>
      <c r="RKO33" s="546"/>
      <c r="RKP33" s="546"/>
      <c r="RKQ33" s="546"/>
      <c r="RKR33" s="546"/>
      <c r="RKS33" s="546"/>
      <c r="RKT33" s="546"/>
      <c r="RKU33" s="546"/>
      <c r="RKV33" s="546"/>
      <c r="RKW33" s="546"/>
      <c r="RKX33" s="546"/>
      <c r="RKY33" s="546"/>
      <c r="RKZ33" s="546"/>
      <c r="RLA33" s="546"/>
      <c r="RLB33" s="546"/>
      <c r="RLC33" s="546"/>
      <c r="RLD33" s="546"/>
      <c r="RLE33" s="546"/>
      <c r="RLF33" s="546"/>
      <c r="RLG33" s="546"/>
      <c r="RLH33" s="546"/>
      <c r="RLI33" s="546"/>
      <c r="RLJ33" s="546"/>
      <c r="RLK33" s="546"/>
      <c r="RLL33" s="546"/>
      <c r="RLM33" s="546"/>
      <c r="RLN33" s="546"/>
      <c r="RLO33" s="546"/>
      <c r="RLP33" s="546"/>
      <c r="RLQ33" s="546"/>
      <c r="RLR33" s="546"/>
      <c r="RLS33" s="546"/>
      <c r="RLT33" s="546"/>
      <c r="RLU33" s="546"/>
      <c r="RLV33" s="546"/>
      <c r="RLW33" s="546"/>
      <c r="RLX33" s="546"/>
      <c r="RLY33" s="546"/>
      <c r="RLZ33" s="546"/>
      <c r="RMA33" s="546"/>
      <c r="RMB33" s="546"/>
      <c r="RMC33" s="546"/>
      <c r="RMD33" s="546"/>
      <c r="RME33" s="546"/>
      <c r="RMF33" s="546"/>
      <c r="RMG33" s="546"/>
      <c r="RMH33" s="546"/>
      <c r="RMI33" s="546"/>
      <c r="RMJ33" s="546"/>
      <c r="RMK33" s="546"/>
      <c r="RML33" s="546"/>
      <c r="RMM33" s="546"/>
      <c r="RMN33" s="546"/>
      <c r="RMO33" s="546"/>
      <c r="RMP33" s="546"/>
      <c r="RMQ33" s="546"/>
      <c r="RMR33" s="546"/>
      <c r="RMS33" s="546"/>
      <c r="RMT33" s="546"/>
      <c r="RMU33" s="546"/>
      <c r="RMV33" s="546"/>
      <c r="RMW33" s="546"/>
      <c r="RMX33" s="546"/>
      <c r="RMY33" s="546"/>
      <c r="RMZ33" s="546"/>
      <c r="RNA33" s="546"/>
      <c r="RNB33" s="546"/>
      <c r="RNC33" s="546"/>
      <c r="RND33" s="546"/>
      <c r="RNE33" s="546"/>
      <c r="RNF33" s="546"/>
      <c r="RNG33" s="546"/>
      <c r="RNH33" s="546"/>
      <c r="RNI33" s="546"/>
      <c r="RNJ33" s="546"/>
      <c r="RNK33" s="546"/>
      <c r="RNL33" s="546"/>
      <c r="RNM33" s="546"/>
      <c r="RNN33" s="546"/>
      <c r="RNO33" s="546"/>
      <c r="RNP33" s="546"/>
      <c r="RNQ33" s="546"/>
      <c r="RNR33" s="546"/>
      <c r="RNS33" s="546"/>
      <c r="RNT33" s="546"/>
      <c r="RNU33" s="546"/>
      <c r="RNV33" s="546"/>
      <c r="RNW33" s="546"/>
      <c r="RNX33" s="546"/>
      <c r="RNY33" s="546"/>
      <c r="RNZ33" s="546"/>
      <c r="ROA33" s="546"/>
      <c r="ROB33" s="546"/>
      <c r="ROC33" s="546"/>
      <c r="ROD33" s="546"/>
      <c r="ROE33" s="546"/>
      <c r="ROF33" s="546"/>
      <c r="ROG33" s="546"/>
      <c r="ROH33" s="546"/>
      <c r="ROI33" s="546"/>
      <c r="ROJ33" s="546"/>
      <c r="ROK33" s="546"/>
      <c r="ROL33" s="546"/>
      <c r="ROM33" s="546"/>
      <c r="RON33" s="546"/>
      <c r="ROO33" s="546"/>
      <c r="ROP33" s="546"/>
      <c r="ROQ33" s="546"/>
      <c r="ROR33" s="546"/>
      <c r="ROS33" s="546"/>
      <c r="ROT33" s="546"/>
      <c r="ROU33" s="546"/>
      <c r="ROV33" s="546"/>
      <c r="ROW33" s="546"/>
      <c r="ROX33" s="546"/>
      <c r="ROY33" s="546"/>
      <c r="ROZ33" s="546"/>
      <c r="RPA33" s="546"/>
      <c r="RPB33" s="546"/>
      <c r="RPC33" s="546"/>
      <c r="RPD33" s="546"/>
      <c r="RPE33" s="546"/>
      <c r="RPF33" s="546"/>
      <c r="RPG33" s="546"/>
      <c r="RPH33" s="546"/>
      <c r="RPI33" s="546"/>
      <c r="RPJ33" s="546"/>
      <c r="RPK33" s="546"/>
      <c r="RPL33" s="546"/>
      <c r="RPM33" s="546"/>
      <c r="RPN33" s="546"/>
      <c r="RPO33" s="546"/>
      <c r="RPP33" s="546"/>
      <c r="RPQ33" s="546"/>
      <c r="RPR33" s="546"/>
      <c r="RPS33" s="546"/>
      <c r="RPT33" s="546"/>
      <c r="RPU33" s="546"/>
      <c r="RPV33" s="546"/>
      <c r="RPW33" s="546"/>
      <c r="RPX33" s="546"/>
      <c r="RPY33" s="546"/>
      <c r="RPZ33" s="546"/>
      <c r="RQA33" s="546"/>
      <c r="RQB33" s="546"/>
      <c r="RQC33" s="546"/>
      <c r="RQD33" s="546"/>
      <c r="RQE33" s="546"/>
      <c r="RQF33" s="546"/>
      <c r="RQG33" s="546"/>
      <c r="RQH33" s="546"/>
      <c r="RQI33" s="546"/>
      <c r="RQJ33" s="546"/>
      <c r="RQK33" s="546"/>
      <c r="RQL33" s="546"/>
      <c r="RQM33" s="546"/>
      <c r="RQN33" s="546"/>
      <c r="RQO33" s="546"/>
      <c r="RQP33" s="546"/>
      <c r="RQQ33" s="546"/>
      <c r="RQR33" s="546"/>
      <c r="RQS33" s="546"/>
      <c r="RQT33" s="546"/>
      <c r="RQU33" s="546"/>
      <c r="RQV33" s="546"/>
      <c r="RQW33" s="546"/>
      <c r="RQX33" s="546"/>
      <c r="RQY33" s="546"/>
      <c r="RQZ33" s="546"/>
      <c r="RRA33" s="546"/>
      <c r="RRB33" s="546"/>
      <c r="RRC33" s="546"/>
      <c r="RRD33" s="546"/>
      <c r="RRE33" s="546"/>
      <c r="RRF33" s="546"/>
      <c r="RRG33" s="546"/>
      <c r="RRH33" s="546"/>
      <c r="RRI33" s="546"/>
      <c r="RRJ33" s="546"/>
      <c r="RRK33" s="546"/>
      <c r="RRL33" s="546"/>
      <c r="RRM33" s="546"/>
      <c r="RRN33" s="546"/>
      <c r="RRO33" s="546"/>
      <c r="RRP33" s="546"/>
      <c r="RRQ33" s="546"/>
      <c r="RRR33" s="546"/>
      <c r="RRS33" s="546"/>
      <c r="RRT33" s="546"/>
      <c r="RRU33" s="546"/>
      <c r="RRV33" s="546"/>
      <c r="RRW33" s="546"/>
      <c r="RRX33" s="546"/>
      <c r="RRY33" s="546"/>
      <c r="RRZ33" s="546"/>
      <c r="RSA33" s="546"/>
      <c r="RSB33" s="546"/>
      <c r="RSC33" s="546"/>
      <c r="RSD33" s="546"/>
      <c r="RSE33" s="546"/>
      <c r="RSF33" s="546"/>
      <c r="RSG33" s="546"/>
      <c r="RSH33" s="546"/>
      <c r="RSI33" s="546"/>
      <c r="RSJ33" s="546"/>
      <c r="RSK33" s="546"/>
      <c r="RSL33" s="546"/>
      <c r="RSM33" s="546"/>
      <c r="RSN33" s="546"/>
      <c r="RSO33" s="546"/>
      <c r="RSP33" s="546"/>
      <c r="RSQ33" s="546"/>
      <c r="RSR33" s="546"/>
      <c r="RSS33" s="546"/>
      <c r="RST33" s="546"/>
      <c r="RSU33" s="546"/>
      <c r="RSV33" s="546"/>
      <c r="RSW33" s="546"/>
      <c r="RSX33" s="546"/>
      <c r="RSY33" s="546"/>
      <c r="RSZ33" s="546"/>
      <c r="RTA33" s="546"/>
      <c r="RTB33" s="546"/>
      <c r="RTC33" s="546"/>
      <c r="RTD33" s="546"/>
      <c r="RTE33" s="546"/>
      <c r="RTF33" s="546"/>
      <c r="RTG33" s="546"/>
      <c r="RTH33" s="546"/>
      <c r="RTI33" s="546"/>
      <c r="RTJ33" s="546"/>
      <c r="RTK33" s="546"/>
      <c r="RTL33" s="546"/>
      <c r="RTM33" s="546"/>
      <c r="RTN33" s="546"/>
      <c r="RTO33" s="546"/>
      <c r="RTP33" s="546"/>
      <c r="RTQ33" s="546"/>
      <c r="RTR33" s="546"/>
      <c r="RTS33" s="546"/>
      <c r="RTT33" s="546"/>
      <c r="RTU33" s="546"/>
      <c r="RTV33" s="546"/>
      <c r="RTW33" s="546"/>
      <c r="RTX33" s="546"/>
      <c r="RTY33" s="546"/>
      <c r="RTZ33" s="546"/>
      <c r="RUA33" s="546"/>
      <c r="RUB33" s="546"/>
      <c r="RUC33" s="546"/>
      <c r="RUD33" s="546"/>
      <c r="RUE33" s="546"/>
      <c r="RUF33" s="546"/>
      <c r="RUG33" s="546"/>
      <c r="RUH33" s="546"/>
      <c r="RUI33" s="546"/>
      <c r="RUJ33" s="546"/>
      <c r="RUK33" s="546"/>
      <c r="RUL33" s="546"/>
      <c r="RUM33" s="546"/>
      <c r="RUN33" s="546"/>
      <c r="RUO33" s="546"/>
      <c r="RUP33" s="546"/>
      <c r="RUQ33" s="546"/>
      <c r="RUR33" s="546"/>
      <c r="RUS33" s="546"/>
      <c r="RUT33" s="546"/>
      <c r="RUU33" s="546"/>
      <c r="RUV33" s="546"/>
      <c r="RUW33" s="546"/>
      <c r="RUX33" s="546"/>
      <c r="RUY33" s="546"/>
      <c r="RUZ33" s="546"/>
      <c r="RVA33" s="546"/>
      <c r="RVB33" s="546"/>
      <c r="RVC33" s="546"/>
      <c r="RVD33" s="546"/>
      <c r="RVE33" s="546"/>
      <c r="RVF33" s="546"/>
      <c r="RVG33" s="546"/>
      <c r="RVH33" s="546"/>
      <c r="RVI33" s="546"/>
      <c r="RVJ33" s="546"/>
      <c r="RVK33" s="546"/>
      <c r="RVL33" s="546"/>
      <c r="RVM33" s="546"/>
      <c r="RVN33" s="546"/>
      <c r="RVO33" s="546"/>
      <c r="RVP33" s="546"/>
      <c r="RVQ33" s="546"/>
      <c r="RVR33" s="546"/>
      <c r="RVS33" s="546"/>
      <c r="RVT33" s="546"/>
      <c r="RVU33" s="546"/>
      <c r="RVV33" s="546"/>
      <c r="RVW33" s="546"/>
      <c r="RVX33" s="546"/>
      <c r="RVY33" s="546"/>
      <c r="RVZ33" s="546"/>
      <c r="RWA33" s="546"/>
      <c r="RWB33" s="546"/>
      <c r="RWC33" s="546"/>
      <c r="RWD33" s="546"/>
      <c r="RWE33" s="546"/>
      <c r="RWF33" s="546"/>
      <c r="RWG33" s="546"/>
      <c r="RWH33" s="546"/>
      <c r="RWI33" s="546"/>
      <c r="RWJ33" s="546"/>
      <c r="RWK33" s="546"/>
      <c r="RWL33" s="546"/>
      <c r="RWM33" s="546"/>
      <c r="RWN33" s="546"/>
      <c r="RWO33" s="546"/>
      <c r="RWP33" s="546"/>
      <c r="RWQ33" s="546"/>
      <c r="RWR33" s="546"/>
      <c r="RWS33" s="546"/>
      <c r="RWT33" s="546"/>
      <c r="RWU33" s="546"/>
      <c r="RWV33" s="546"/>
      <c r="RWW33" s="546"/>
      <c r="RWX33" s="546"/>
      <c r="RWY33" s="546"/>
      <c r="RWZ33" s="546"/>
      <c r="RXA33" s="546"/>
      <c r="RXB33" s="546"/>
      <c r="RXC33" s="546"/>
      <c r="RXD33" s="546"/>
      <c r="RXE33" s="546"/>
      <c r="RXF33" s="546"/>
      <c r="RXG33" s="546"/>
      <c r="RXH33" s="546"/>
      <c r="RXI33" s="546"/>
      <c r="RXJ33" s="546"/>
      <c r="RXK33" s="546"/>
      <c r="RXL33" s="546"/>
      <c r="RXM33" s="546"/>
      <c r="RXN33" s="546"/>
      <c r="RXO33" s="546"/>
      <c r="RXP33" s="546"/>
      <c r="RXQ33" s="546"/>
      <c r="RXR33" s="546"/>
      <c r="RXS33" s="546"/>
      <c r="RXT33" s="546"/>
      <c r="RXU33" s="546"/>
      <c r="RXV33" s="546"/>
      <c r="RXW33" s="546"/>
      <c r="RXX33" s="546"/>
      <c r="RXY33" s="546"/>
      <c r="RXZ33" s="546"/>
      <c r="RYA33" s="546"/>
      <c r="RYB33" s="546"/>
      <c r="RYC33" s="546"/>
      <c r="RYD33" s="546"/>
      <c r="RYE33" s="546"/>
      <c r="RYF33" s="546"/>
      <c r="RYG33" s="546"/>
      <c r="RYH33" s="546"/>
      <c r="RYI33" s="546"/>
      <c r="RYJ33" s="546"/>
      <c r="RYK33" s="546"/>
      <c r="RYL33" s="546"/>
      <c r="RYM33" s="546"/>
      <c r="RYN33" s="546"/>
      <c r="RYO33" s="546"/>
      <c r="RYP33" s="546"/>
      <c r="RYQ33" s="546"/>
      <c r="RYR33" s="546"/>
      <c r="RYS33" s="546"/>
      <c r="RYT33" s="546"/>
      <c r="RYU33" s="546"/>
      <c r="RYV33" s="546"/>
      <c r="RYW33" s="546"/>
      <c r="RYX33" s="546"/>
      <c r="RYY33" s="546"/>
      <c r="RYZ33" s="546"/>
      <c r="RZA33" s="546"/>
      <c r="RZB33" s="546"/>
      <c r="RZC33" s="546"/>
      <c r="RZD33" s="546"/>
      <c r="RZE33" s="546"/>
      <c r="RZF33" s="546"/>
      <c r="RZG33" s="546"/>
      <c r="RZH33" s="546"/>
      <c r="RZI33" s="546"/>
      <c r="RZJ33" s="546"/>
      <c r="RZK33" s="546"/>
      <c r="RZL33" s="546"/>
      <c r="RZM33" s="546"/>
      <c r="RZN33" s="546"/>
      <c r="RZO33" s="546"/>
      <c r="RZP33" s="546"/>
      <c r="RZQ33" s="546"/>
      <c r="RZR33" s="546"/>
      <c r="RZS33" s="546"/>
      <c r="RZT33" s="546"/>
      <c r="RZU33" s="546"/>
      <c r="RZV33" s="546"/>
      <c r="RZW33" s="546"/>
      <c r="RZX33" s="546"/>
      <c r="RZY33" s="546"/>
      <c r="RZZ33" s="546"/>
      <c r="SAA33" s="546"/>
      <c r="SAB33" s="546"/>
      <c r="SAC33" s="546"/>
      <c r="SAD33" s="546"/>
      <c r="SAE33" s="546"/>
      <c r="SAF33" s="546"/>
      <c r="SAG33" s="546"/>
      <c r="SAH33" s="546"/>
      <c r="SAI33" s="546"/>
      <c r="SAJ33" s="546"/>
      <c r="SAK33" s="546"/>
      <c r="SAL33" s="546"/>
      <c r="SAM33" s="546"/>
      <c r="SAN33" s="546"/>
      <c r="SAO33" s="546"/>
      <c r="SAP33" s="546"/>
      <c r="SAQ33" s="546"/>
      <c r="SAR33" s="546"/>
      <c r="SAS33" s="546"/>
      <c r="SAT33" s="546"/>
      <c r="SAU33" s="546"/>
      <c r="SAV33" s="546"/>
      <c r="SAW33" s="546"/>
      <c r="SAX33" s="546"/>
      <c r="SAY33" s="546"/>
      <c r="SAZ33" s="546"/>
      <c r="SBA33" s="546"/>
      <c r="SBB33" s="546"/>
      <c r="SBC33" s="546"/>
      <c r="SBD33" s="546"/>
      <c r="SBE33" s="546"/>
      <c r="SBF33" s="546"/>
      <c r="SBG33" s="546"/>
      <c r="SBH33" s="546"/>
      <c r="SBI33" s="546"/>
      <c r="SBJ33" s="546"/>
      <c r="SBK33" s="546"/>
      <c r="SBL33" s="546"/>
      <c r="SBM33" s="546"/>
      <c r="SBN33" s="546"/>
      <c r="SBO33" s="546"/>
      <c r="SBP33" s="546"/>
      <c r="SBQ33" s="546"/>
      <c r="SBR33" s="546"/>
      <c r="SBS33" s="546"/>
      <c r="SBT33" s="546"/>
      <c r="SBU33" s="546"/>
      <c r="SBV33" s="546"/>
      <c r="SBW33" s="546"/>
      <c r="SBX33" s="546"/>
      <c r="SBY33" s="546"/>
      <c r="SBZ33" s="546"/>
      <c r="SCA33" s="546"/>
      <c r="SCB33" s="546"/>
      <c r="SCC33" s="546"/>
      <c r="SCD33" s="546"/>
      <c r="SCE33" s="546"/>
      <c r="SCF33" s="546"/>
      <c r="SCG33" s="546"/>
      <c r="SCH33" s="546"/>
      <c r="SCI33" s="546"/>
      <c r="SCJ33" s="546"/>
      <c r="SCK33" s="546"/>
      <c r="SCL33" s="546"/>
      <c r="SCM33" s="546"/>
      <c r="SCN33" s="546"/>
      <c r="SCO33" s="546"/>
      <c r="SCP33" s="546"/>
      <c r="SCQ33" s="546"/>
      <c r="SCR33" s="546"/>
      <c r="SCS33" s="546"/>
      <c r="SCT33" s="546"/>
      <c r="SCU33" s="546"/>
      <c r="SCV33" s="546"/>
      <c r="SCW33" s="546"/>
      <c r="SCX33" s="546"/>
      <c r="SCY33" s="546"/>
      <c r="SCZ33" s="546"/>
      <c r="SDA33" s="546"/>
      <c r="SDB33" s="546"/>
      <c r="SDC33" s="546"/>
      <c r="SDD33" s="546"/>
      <c r="SDE33" s="546"/>
      <c r="SDF33" s="546"/>
      <c r="SDG33" s="546"/>
      <c r="SDH33" s="546"/>
      <c r="SDI33" s="546"/>
      <c r="SDJ33" s="546"/>
      <c r="SDK33" s="546"/>
      <c r="SDL33" s="546"/>
      <c r="SDM33" s="546"/>
      <c r="SDN33" s="546"/>
      <c r="SDO33" s="546"/>
      <c r="SDP33" s="546"/>
      <c r="SDQ33" s="546"/>
      <c r="SDR33" s="546"/>
      <c r="SDS33" s="546"/>
      <c r="SDT33" s="546"/>
      <c r="SDU33" s="546"/>
      <c r="SDV33" s="546"/>
      <c r="SDW33" s="546"/>
      <c r="SDX33" s="546"/>
      <c r="SDY33" s="546"/>
      <c r="SDZ33" s="546"/>
      <c r="SEA33" s="546"/>
      <c r="SEB33" s="546"/>
      <c r="SEC33" s="546"/>
      <c r="SED33" s="546"/>
      <c r="SEE33" s="546"/>
      <c r="SEF33" s="546"/>
      <c r="SEG33" s="546"/>
      <c r="SEH33" s="546"/>
      <c r="SEI33" s="546"/>
      <c r="SEJ33" s="546"/>
      <c r="SEK33" s="546"/>
      <c r="SEL33" s="546"/>
      <c r="SEM33" s="546"/>
      <c r="SEN33" s="546"/>
      <c r="SEO33" s="546"/>
      <c r="SEP33" s="546"/>
      <c r="SEQ33" s="546"/>
      <c r="SER33" s="546"/>
      <c r="SES33" s="546"/>
      <c r="SET33" s="546"/>
      <c r="SEU33" s="546"/>
      <c r="SEV33" s="546"/>
      <c r="SEW33" s="546"/>
      <c r="SEX33" s="546"/>
      <c r="SEY33" s="546"/>
      <c r="SEZ33" s="546"/>
      <c r="SFA33" s="546"/>
      <c r="SFB33" s="546"/>
      <c r="SFC33" s="546"/>
      <c r="SFD33" s="546"/>
      <c r="SFE33" s="546"/>
      <c r="SFF33" s="546"/>
      <c r="SFG33" s="546"/>
      <c r="SFH33" s="546"/>
      <c r="SFI33" s="546"/>
      <c r="SFJ33" s="546"/>
      <c r="SFK33" s="546"/>
      <c r="SFL33" s="546"/>
      <c r="SFM33" s="546"/>
      <c r="SFN33" s="546"/>
      <c r="SFO33" s="546"/>
      <c r="SFP33" s="546"/>
      <c r="SFQ33" s="546"/>
      <c r="SFR33" s="546"/>
      <c r="SFS33" s="546"/>
      <c r="SFT33" s="546"/>
      <c r="SFU33" s="546"/>
      <c r="SFV33" s="546"/>
      <c r="SFW33" s="546"/>
      <c r="SFX33" s="546"/>
      <c r="SFY33" s="546"/>
      <c r="SFZ33" s="546"/>
      <c r="SGA33" s="546"/>
      <c r="SGB33" s="546"/>
      <c r="SGC33" s="546"/>
      <c r="SGD33" s="546"/>
      <c r="SGE33" s="546"/>
      <c r="SGF33" s="546"/>
      <c r="SGG33" s="546"/>
      <c r="SGH33" s="546"/>
      <c r="SGI33" s="546"/>
      <c r="SGJ33" s="546"/>
      <c r="SGK33" s="546"/>
      <c r="SGL33" s="546"/>
      <c r="SGM33" s="546"/>
      <c r="SGN33" s="546"/>
      <c r="SGO33" s="546"/>
      <c r="SGP33" s="546"/>
      <c r="SGQ33" s="546"/>
      <c r="SGR33" s="546"/>
      <c r="SGS33" s="546"/>
      <c r="SGT33" s="546"/>
      <c r="SGU33" s="546"/>
      <c r="SGV33" s="546"/>
      <c r="SGW33" s="546"/>
      <c r="SGX33" s="546"/>
      <c r="SGY33" s="546"/>
      <c r="SGZ33" s="546"/>
      <c r="SHA33" s="546"/>
      <c r="SHB33" s="546"/>
      <c r="SHC33" s="546"/>
      <c r="SHD33" s="546"/>
      <c r="SHE33" s="546"/>
      <c r="SHF33" s="546"/>
      <c r="SHG33" s="546"/>
      <c r="SHH33" s="546"/>
      <c r="SHI33" s="546"/>
      <c r="SHJ33" s="546"/>
      <c r="SHK33" s="546"/>
      <c r="SHL33" s="546"/>
      <c r="SHM33" s="546"/>
      <c r="SHN33" s="546"/>
      <c r="SHO33" s="546"/>
      <c r="SHP33" s="546"/>
      <c r="SHQ33" s="546"/>
      <c r="SHR33" s="546"/>
      <c r="SHS33" s="546"/>
      <c r="SHT33" s="546"/>
      <c r="SHU33" s="546"/>
      <c r="SHV33" s="546"/>
      <c r="SHW33" s="546"/>
      <c r="SHX33" s="546"/>
      <c r="SHY33" s="546"/>
      <c r="SHZ33" s="546"/>
      <c r="SIA33" s="546"/>
      <c r="SIB33" s="546"/>
      <c r="SIC33" s="546"/>
      <c r="SID33" s="546"/>
      <c r="SIE33" s="546"/>
      <c r="SIF33" s="546"/>
      <c r="SIG33" s="546"/>
      <c r="SIH33" s="546"/>
      <c r="SII33" s="546"/>
      <c r="SIJ33" s="546"/>
      <c r="SIK33" s="546"/>
      <c r="SIL33" s="546"/>
      <c r="SIM33" s="546"/>
      <c r="SIN33" s="546"/>
      <c r="SIO33" s="546"/>
      <c r="SIP33" s="546"/>
      <c r="SIQ33" s="546"/>
      <c r="SIR33" s="546"/>
      <c r="SIS33" s="546"/>
      <c r="SIT33" s="546"/>
      <c r="SIU33" s="546"/>
      <c r="SIV33" s="546"/>
      <c r="SIW33" s="546"/>
      <c r="SIX33" s="546"/>
      <c r="SIY33" s="546"/>
      <c r="SIZ33" s="546"/>
      <c r="SJA33" s="546"/>
      <c r="SJB33" s="546"/>
      <c r="SJC33" s="546"/>
      <c r="SJD33" s="546"/>
      <c r="SJE33" s="546"/>
      <c r="SJF33" s="546"/>
      <c r="SJG33" s="546"/>
      <c r="SJH33" s="546"/>
      <c r="SJI33" s="546"/>
      <c r="SJJ33" s="546"/>
      <c r="SJK33" s="546"/>
      <c r="SJL33" s="546"/>
      <c r="SJM33" s="546"/>
      <c r="SJN33" s="546"/>
      <c r="SJO33" s="546"/>
      <c r="SJP33" s="546"/>
      <c r="SJQ33" s="546"/>
      <c r="SJR33" s="546"/>
      <c r="SJS33" s="546"/>
      <c r="SJT33" s="546"/>
      <c r="SJU33" s="546"/>
      <c r="SJV33" s="546"/>
      <c r="SJW33" s="546"/>
      <c r="SJX33" s="546"/>
      <c r="SJY33" s="546"/>
      <c r="SJZ33" s="546"/>
      <c r="SKA33" s="546"/>
      <c r="SKB33" s="546"/>
      <c r="SKC33" s="546"/>
      <c r="SKD33" s="546"/>
      <c r="SKE33" s="546"/>
      <c r="SKF33" s="546"/>
      <c r="SKG33" s="546"/>
      <c r="SKH33" s="546"/>
      <c r="SKI33" s="546"/>
      <c r="SKJ33" s="546"/>
      <c r="SKK33" s="546"/>
      <c r="SKL33" s="546"/>
      <c r="SKM33" s="546"/>
      <c r="SKN33" s="546"/>
      <c r="SKO33" s="546"/>
      <c r="SKP33" s="546"/>
      <c r="SKQ33" s="546"/>
      <c r="SKR33" s="546"/>
      <c r="SKS33" s="546"/>
      <c r="SKT33" s="546"/>
      <c r="SKU33" s="546"/>
      <c r="SKV33" s="546"/>
      <c r="SKW33" s="546"/>
      <c r="SKX33" s="546"/>
      <c r="SKY33" s="546"/>
      <c r="SKZ33" s="546"/>
      <c r="SLA33" s="546"/>
      <c r="SLB33" s="546"/>
      <c r="SLC33" s="546"/>
      <c r="SLD33" s="546"/>
      <c r="SLE33" s="546"/>
      <c r="SLF33" s="546"/>
      <c r="SLG33" s="546"/>
      <c r="SLH33" s="546"/>
      <c r="SLI33" s="546"/>
      <c r="SLJ33" s="546"/>
      <c r="SLK33" s="546"/>
      <c r="SLL33" s="546"/>
      <c r="SLM33" s="546"/>
      <c r="SLN33" s="546"/>
      <c r="SLO33" s="546"/>
      <c r="SLP33" s="546"/>
      <c r="SLQ33" s="546"/>
      <c r="SLR33" s="546"/>
      <c r="SLS33" s="546"/>
      <c r="SLT33" s="546"/>
      <c r="SLU33" s="546"/>
      <c r="SLV33" s="546"/>
      <c r="SLW33" s="546"/>
      <c r="SLX33" s="546"/>
      <c r="SLY33" s="546"/>
      <c r="SLZ33" s="546"/>
      <c r="SMA33" s="546"/>
      <c r="SMB33" s="546"/>
      <c r="SMC33" s="546"/>
      <c r="SMD33" s="546"/>
      <c r="SME33" s="546"/>
      <c r="SMF33" s="546"/>
      <c r="SMG33" s="546"/>
      <c r="SMH33" s="546"/>
      <c r="SMI33" s="546"/>
      <c r="SMJ33" s="546"/>
      <c r="SMK33" s="546"/>
      <c r="SML33" s="546"/>
      <c r="SMM33" s="546"/>
      <c r="SMN33" s="546"/>
      <c r="SMO33" s="546"/>
      <c r="SMP33" s="546"/>
      <c r="SMQ33" s="546"/>
      <c r="SMR33" s="546"/>
      <c r="SMS33" s="546"/>
      <c r="SMT33" s="546"/>
      <c r="SMU33" s="546"/>
      <c r="SMV33" s="546"/>
      <c r="SMW33" s="546"/>
      <c r="SMX33" s="546"/>
      <c r="SMY33" s="546"/>
      <c r="SMZ33" s="546"/>
      <c r="SNA33" s="546"/>
      <c r="SNB33" s="546"/>
      <c r="SNC33" s="546"/>
      <c r="SND33" s="546"/>
      <c r="SNE33" s="546"/>
      <c r="SNF33" s="546"/>
      <c r="SNG33" s="546"/>
      <c r="SNH33" s="546"/>
      <c r="SNI33" s="546"/>
      <c r="SNJ33" s="546"/>
      <c r="SNK33" s="546"/>
      <c r="SNL33" s="546"/>
      <c r="SNM33" s="546"/>
      <c r="SNN33" s="546"/>
      <c r="SNO33" s="546"/>
      <c r="SNP33" s="546"/>
      <c r="SNQ33" s="546"/>
      <c r="SNR33" s="546"/>
      <c r="SNS33" s="546"/>
      <c r="SNT33" s="546"/>
      <c r="SNU33" s="546"/>
      <c r="SNV33" s="546"/>
      <c r="SNW33" s="546"/>
      <c r="SNX33" s="546"/>
      <c r="SNY33" s="546"/>
      <c r="SNZ33" s="546"/>
      <c r="SOA33" s="546"/>
      <c r="SOB33" s="546"/>
      <c r="SOC33" s="546"/>
      <c r="SOD33" s="546"/>
      <c r="SOE33" s="546"/>
      <c r="SOF33" s="546"/>
      <c r="SOG33" s="546"/>
      <c r="SOH33" s="546"/>
      <c r="SOI33" s="546"/>
      <c r="SOJ33" s="546"/>
      <c r="SOK33" s="546"/>
      <c r="SOL33" s="546"/>
      <c r="SOM33" s="546"/>
      <c r="SON33" s="546"/>
      <c r="SOO33" s="546"/>
      <c r="SOP33" s="546"/>
      <c r="SOQ33" s="546"/>
      <c r="SOR33" s="546"/>
      <c r="SOS33" s="546"/>
      <c r="SOT33" s="546"/>
      <c r="SOU33" s="546"/>
      <c r="SOV33" s="546"/>
      <c r="SOW33" s="546"/>
      <c r="SOX33" s="546"/>
      <c r="SOY33" s="546"/>
      <c r="SOZ33" s="546"/>
      <c r="SPA33" s="546"/>
      <c r="SPB33" s="546"/>
      <c r="SPC33" s="546"/>
      <c r="SPD33" s="546"/>
      <c r="SPE33" s="546"/>
      <c r="SPF33" s="546"/>
      <c r="SPG33" s="546"/>
      <c r="SPH33" s="546"/>
      <c r="SPI33" s="546"/>
      <c r="SPJ33" s="546"/>
      <c r="SPK33" s="546"/>
      <c r="SPL33" s="546"/>
      <c r="SPM33" s="546"/>
      <c r="SPN33" s="546"/>
      <c r="SPO33" s="546"/>
      <c r="SPP33" s="546"/>
      <c r="SPQ33" s="546"/>
      <c r="SPR33" s="546"/>
      <c r="SPS33" s="546"/>
      <c r="SPT33" s="546"/>
      <c r="SPU33" s="546"/>
      <c r="SPV33" s="546"/>
      <c r="SPW33" s="546"/>
      <c r="SPX33" s="546"/>
      <c r="SPY33" s="546"/>
      <c r="SPZ33" s="546"/>
      <c r="SQA33" s="546"/>
      <c r="SQB33" s="546"/>
      <c r="SQC33" s="546"/>
      <c r="SQD33" s="546"/>
      <c r="SQE33" s="546"/>
      <c r="SQF33" s="546"/>
      <c r="SQG33" s="546"/>
      <c r="SQH33" s="546"/>
      <c r="SQI33" s="546"/>
      <c r="SQJ33" s="546"/>
      <c r="SQK33" s="546"/>
      <c r="SQL33" s="546"/>
      <c r="SQM33" s="546"/>
      <c r="SQN33" s="546"/>
      <c r="SQO33" s="546"/>
      <c r="SQP33" s="546"/>
      <c r="SQQ33" s="546"/>
      <c r="SQR33" s="546"/>
      <c r="SQS33" s="546"/>
      <c r="SQT33" s="546"/>
      <c r="SQU33" s="546"/>
      <c r="SQV33" s="546"/>
      <c r="SQW33" s="546"/>
      <c r="SQX33" s="546"/>
      <c r="SQY33" s="546"/>
      <c r="SQZ33" s="546"/>
      <c r="SRA33" s="546"/>
      <c r="SRB33" s="546"/>
      <c r="SRC33" s="546"/>
      <c r="SRD33" s="546"/>
      <c r="SRE33" s="546"/>
      <c r="SRF33" s="546"/>
      <c r="SRG33" s="546"/>
      <c r="SRH33" s="546"/>
      <c r="SRI33" s="546"/>
      <c r="SRJ33" s="546"/>
      <c r="SRK33" s="546"/>
      <c r="SRL33" s="546"/>
      <c r="SRM33" s="546"/>
      <c r="SRN33" s="546"/>
      <c r="SRO33" s="546"/>
      <c r="SRP33" s="546"/>
      <c r="SRQ33" s="546"/>
      <c r="SRR33" s="546"/>
      <c r="SRS33" s="546"/>
      <c r="SRT33" s="546"/>
      <c r="SRU33" s="546"/>
      <c r="SRV33" s="546"/>
      <c r="SRW33" s="546"/>
      <c r="SRX33" s="546"/>
      <c r="SRY33" s="546"/>
      <c r="SRZ33" s="546"/>
      <c r="SSA33" s="546"/>
      <c r="SSB33" s="546"/>
      <c r="SSC33" s="546"/>
      <c r="SSD33" s="546"/>
      <c r="SSE33" s="546"/>
      <c r="SSF33" s="546"/>
      <c r="SSG33" s="546"/>
      <c r="SSH33" s="546"/>
      <c r="SSI33" s="546"/>
      <c r="SSJ33" s="546"/>
      <c r="SSK33" s="546"/>
      <c r="SSL33" s="546"/>
      <c r="SSM33" s="546"/>
      <c r="SSN33" s="546"/>
      <c r="SSO33" s="546"/>
      <c r="SSP33" s="546"/>
      <c r="SSQ33" s="546"/>
      <c r="SSR33" s="546"/>
      <c r="SSS33" s="546"/>
      <c r="SST33" s="546"/>
      <c r="SSU33" s="546"/>
      <c r="SSV33" s="546"/>
      <c r="SSW33" s="546"/>
      <c r="SSX33" s="546"/>
      <c r="SSY33" s="546"/>
      <c r="SSZ33" s="546"/>
      <c r="STA33" s="546"/>
      <c r="STB33" s="546"/>
      <c r="STC33" s="546"/>
      <c r="STD33" s="546"/>
      <c r="STE33" s="546"/>
      <c r="STF33" s="546"/>
      <c r="STG33" s="546"/>
      <c r="STH33" s="546"/>
      <c r="STI33" s="546"/>
      <c r="STJ33" s="546"/>
      <c r="STK33" s="546"/>
      <c r="STL33" s="546"/>
      <c r="STM33" s="546"/>
      <c r="STN33" s="546"/>
      <c r="STO33" s="546"/>
      <c r="STP33" s="546"/>
      <c r="STQ33" s="546"/>
      <c r="STR33" s="546"/>
      <c r="STS33" s="546"/>
      <c r="STT33" s="546"/>
      <c r="STU33" s="546"/>
      <c r="STV33" s="546"/>
      <c r="STW33" s="546"/>
      <c r="STX33" s="546"/>
      <c r="STY33" s="546"/>
      <c r="STZ33" s="546"/>
      <c r="SUA33" s="546"/>
      <c r="SUB33" s="546"/>
      <c r="SUC33" s="546"/>
      <c r="SUD33" s="546"/>
      <c r="SUE33" s="546"/>
      <c r="SUF33" s="546"/>
      <c r="SUG33" s="546"/>
      <c r="SUH33" s="546"/>
      <c r="SUI33" s="546"/>
      <c r="SUJ33" s="546"/>
      <c r="SUK33" s="546"/>
      <c r="SUL33" s="546"/>
      <c r="SUM33" s="546"/>
      <c r="SUN33" s="546"/>
      <c r="SUO33" s="546"/>
      <c r="SUP33" s="546"/>
      <c r="SUQ33" s="546"/>
      <c r="SUR33" s="546"/>
      <c r="SUS33" s="546"/>
      <c r="SUT33" s="546"/>
      <c r="SUU33" s="546"/>
      <c r="SUV33" s="546"/>
      <c r="SUW33" s="546"/>
      <c r="SUX33" s="546"/>
      <c r="SUY33" s="546"/>
      <c r="SUZ33" s="546"/>
      <c r="SVA33" s="546"/>
      <c r="SVB33" s="546"/>
      <c r="SVC33" s="546"/>
      <c r="SVD33" s="546"/>
      <c r="SVE33" s="546"/>
      <c r="SVF33" s="546"/>
      <c r="SVG33" s="546"/>
      <c r="SVH33" s="546"/>
      <c r="SVI33" s="546"/>
      <c r="SVJ33" s="546"/>
      <c r="SVK33" s="546"/>
      <c r="SVL33" s="546"/>
      <c r="SVM33" s="546"/>
      <c r="SVN33" s="546"/>
      <c r="SVO33" s="546"/>
      <c r="SVP33" s="546"/>
      <c r="SVQ33" s="546"/>
      <c r="SVR33" s="546"/>
      <c r="SVS33" s="546"/>
      <c r="SVT33" s="546"/>
      <c r="SVU33" s="546"/>
      <c r="SVV33" s="546"/>
      <c r="SVW33" s="546"/>
      <c r="SVX33" s="546"/>
      <c r="SVY33" s="546"/>
      <c r="SVZ33" s="546"/>
      <c r="SWA33" s="546"/>
      <c r="SWB33" s="546"/>
      <c r="SWC33" s="546"/>
      <c r="SWD33" s="546"/>
      <c r="SWE33" s="546"/>
      <c r="SWF33" s="546"/>
      <c r="SWG33" s="546"/>
      <c r="SWH33" s="546"/>
      <c r="SWI33" s="546"/>
      <c r="SWJ33" s="546"/>
      <c r="SWK33" s="546"/>
      <c r="SWL33" s="546"/>
      <c r="SWM33" s="546"/>
      <c r="SWN33" s="546"/>
      <c r="SWO33" s="546"/>
      <c r="SWP33" s="546"/>
      <c r="SWQ33" s="546"/>
      <c r="SWR33" s="546"/>
      <c r="SWS33" s="546"/>
      <c r="SWT33" s="546"/>
      <c r="SWU33" s="546"/>
      <c r="SWV33" s="546"/>
      <c r="SWW33" s="546"/>
      <c r="SWX33" s="546"/>
      <c r="SWY33" s="546"/>
      <c r="SWZ33" s="546"/>
      <c r="SXA33" s="546"/>
      <c r="SXB33" s="546"/>
      <c r="SXC33" s="546"/>
      <c r="SXD33" s="546"/>
      <c r="SXE33" s="546"/>
      <c r="SXF33" s="546"/>
      <c r="SXG33" s="546"/>
      <c r="SXH33" s="546"/>
      <c r="SXI33" s="546"/>
      <c r="SXJ33" s="546"/>
      <c r="SXK33" s="546"/>
      <c r="SXL33" s="546"/>
      <c r="SXM33" s="546"/>
      <c r="SXN33" s="546"/>
      <c r="SXO33" s="546"/>
      <c r="SXP33" s="546"/>
      <c r="SXQ33" s="546"/>
      <c r="SXR33" s="546"/>
      <c r="SXS33" s="546"/>
      <c r="SXT33" s="546"/>
      <c r="SXU33" s="546"/>
      <c r="SXV33" s="546"/>
      <c r="SXW33" s="546"/>
      <c r="SXX33" s="546"/>
      <c r="SXY33" s="546"/>
      <c r="SXZ33" s="546"/>
      <c r="SYA33" s="546"/>
      <c r="SYB33" s="546"/>
      <c r="SYC33" s="546"/>
      <c r="SYD33" s="546"/>
      <c r="SYE33" s="546"/>
      <c r="SYF33" s="546"/>
      <c r="SYG33" s="546"/>
      <c r="SYH33" s="546"/>
      <c r="SYI33" s="546"/>
      <c r="SYJ33" s="546"/>
      <c r="SYK33" s="546"/>
      <c r="SYL33" s="546"/>
      <c r="SYM33" s="546"/>
      <c r="SYN33" s="546"/>
      <c r="SYO33" s="546"/>
      <c r="SYP33" s="546"/>
      <c r="SYQ33" s="546"/>
      <c r="SYR33" s="546"/>
      <c r="SYS33" s="546"/>
      <c r="SYT33" s="546"/>
      <c r="SYU33" s="546"/>
      <c r="SYV33" s="546"/>
      <c r="SYW33" s="546"/>
      <c r="SYX33" s="546"/>
      <c r="SYY33" s="546"/>
      <c r="SYZ33" s="546"/>
      <c r="SZA33" s="546"/>
      <c r="SZB33" s="546"/>
      <c r="SZC33" s="546"/>
      <c r="SZD33" s="546"/>
      <c r="SZE33" s="546"/>
      <c r="SZF33" s="546"/>
      <c r="SZG33" s="546"/>
      <c r="SZH33" s="546"/>
      <c r="SZI33" s="546"/>
      <c r="SZJ33" s="546"/>
      <c r="SZK33" s="546"/>
      <c r="SZL33" s="546"/>
      <c r="SZM33" s="546"/>
      <c r="SZN33" s="546"/>
      <c r="SZO33" s="546"/>
      <c r="SZP33" s="546"/>
      <c r="SZQ33" s="546"/>
      <c r="SZR33" s="546"/>
      <c r="SZS33" s="546"/>
      <c r="SZT33" s="546"/>
      <c r="SZU33" s="546"/>
      <c r="SZV33" s="546"/>
      <c r="SZW33" s="546"/>
      <c r="SZX33" s="546"/>
      <c r="SZY33" s="546"/>
      <c r="SZZ33" s="546"/>
      <c r="TAA33" s="546"/>
      <c r="TAB33" s="546"/>
      <c r="TAC33" s="546"/>
      <c r="TAD33" s="546"/>
      <c r="TAE33" s="546"/>
      <c r="TAF33" s="546"/>
      <c r="TAG33" s="546"/>
      <c r="TAH33" s="546"/>
      <c r="TAI33" s="546"/>
      <c r="TAJ33" s="546"/>
      <c r="TAK33" s="546"/>
      <c r="TAL33" s="546"/>
      <c r="TAM33" s="546"/>
      <c r="TAN33" s="546"/>
      <c r="TAO33" s="546"/>
      <c r="TAP33" s="546"/>
      <c r="TAQ33" s="546"/>
      <c r="TAR33" s="546"/>
      <c r="TAS33" s="546"/>
      <c r="TAT33" s="546"/>
      <c r="TAU33" s="546"/>
      <c r="TAV33" s="546"/>
      <c r="TAW33" s="546"/>
      <c r="TAX33" s="546"/>
      <c r="TAY33" s="546"/>
      <c r="TAZ33" s="546"/>
      <c r="TBA33" s="546"/>
      <c r="TBB33" s="546"/>
      <c r="TBC33" s="546"/>
      <c r="TBD33" s="546"/>
      <c r="TBE33" s="546"/>
      <c r="TBF33" s="546"/>
      <c r="TBG33" s="546"/>
      <c r="TBH33" s="546"/>
      <c r="TBI33" s="546"/>
      <c r="TBJ33" s="546"/>
      <c r="TBK33" s="546"/>
      <c r="TBL33" s="546"/>
      <c r="TBM33" s="546"/>
      <c r="TBN33" s="546"/>
      <c r="TBO33" s="546"/>
      <c r="TBP33" s="546"/>
      <c r="TBQ33" s="546"/>
      <c r="TBR33" s="546"/>
      <c r="TBS33" s="546"/>
      <c r="TBT33" s="546"/>
      <c r="TBU33" s="546"/>
      <c r="TBV33" s="546"/>
      <c r="TBW33" s="546"/>
      <c r="TBX33" s="546"/>
      <c r="TBY33" s="546"/>
      <c r="TBZ33" s="546"/>
      <c r="TCA33" s="546"/>
      <c r="TCB33" s="546"/>
      <c r="TCC33" s="546"/>
      <c r="TCD33" s="546"/>
      <c r="TCE33" s="546"/>
      <c r="TCF33" s="546"/>
      <c r="TCG33" s="546"/>
      <c r="TCH33" s="546"/>
      <c r="TCI33" s="546"/>
      <c r="TCJ33" s="546"/>
      <c r="TCK33" s="546"/>
      <c r="TCL33" s="546"/>
      <c r="TCM33" s="546"/>
      <c r="TCN33" s="546"/>
      <c r="TCO33" s="546"/>
      <c r="TCP33" s="546"/>
      <c r="TCQ33" s="546"/>
      <c r="TCR33" s="546"/>
      <c r="TCS33" s="546"/>
      <c r="TCT33" s="546"/>
      <c r="TCU33" s="546"/>
      <c r="TCV33" s="546"/>
      <c r="TCW33" s="546"/>
      <c r="TCX33" s="546"/>
      <c r="TCY33" s="546"/>
      <c r="TCZ33" s="546"/>
      <c r="TDA33" s="546"/>
      <c r="TDB33" s="546"/>
      <c r="TDC33" s="546"/>
      <c r="TDD33" s="546"/>
      <c r="TDE33" s="546"/>
      <c r="TDF33" s="546"/>
      <c r="TDG33" s="546"/>
      <c r="TDH33" s="546"/>
      <c r="TDI33" s="546"/>
      <c r="TDJ33" s="546"/>
      <c r="TDK33" s="546"/>
      <c r="TDL33" s="546"/>
      <c r="TDM33" s="546"/>
      <c r="TDN33" s="546"/>
      <c r="TDO33" s="546"/>
      <c r="TDP33" s="546"/>
      <c r="TDQ33" s="546"/>
      <c r="TDR33" s="546"/>
      <c r="TDS33" s="546"/>
      <c r="TDT33" s="546"/>
      <c r="TDU33" s="546"/>
      <c r="TDV33" s="546"/>
      <c r="TDW33" s="546"/>
      <c r="TDX33" s="546"/>
      <c r="TDY33" s="546"/>
      <c r="TDZ33" s="546"/>
      <c r="TEA33" s="546"/>
      <c r="TEB33" s="546"/>
      <c r="TEC33" s="546"/>
      <c r="TED33" s="546"/>
      <c r="TEE33" s="546"/>
      <c r="TEF33" s="546"/>
      <c r="TEG33" s="546"/>
      <c r="TEH33" s="546"/>
      <c r="TEI33" s="546"/>
      <c r="TEJ33" s="546"/>
      <c r="TEK33" s="546"/>
      <c r="TEL33" s="546"/>
      <c r="TEM33" s="546"/>
      <c r="TEN33" s="546"/>
      <c r="TEO33" s="546"/>
      <c r="TEP33" s="546"/>
      <c r="TEQ33" s="546"/>
      <c r="TER33" s="546"/>
      <c r="TES33" s="546"/>
      <c r="TET33" s="546"/>
      <c r="TEU33" s="546"/>
      <c r="TEV33" s="546"/>
      <c r="TEW33" s="546"/>
      <c r="TEX33" s="546"/>
      <c r="TEY33" s="546"/>
      <c r="TEZ33" s="546"/>
      <c r="TFA33" s="546"/>
      <c r="TFB33" s="546"/>
      <c r="TFC33" s="546"/>
      <c r="TFD33" s="546"/>
      <c r="TFE33" s="546"/>
      <c r="TFF33" s="546"/>
      <c r="TFG33" s="546"/>
      <c r="TFH33" s="546"/>
      <c r="TFI33" s="546"/>
      <c r="TFJ33" s="546"/>
      <c r="TFK33" s="546"/>
      <c r="TFL33" s="546"/>
      <c r="TFM33" s="546"/>
      <c r="TFN33" s="546"/>
      <c r="TFO33" s="546"/>
      <c r="TFP33" s="546"/>
      <c r="TFQ33" s="546"/>
      <c r="TFR33" s="546"/>
      <c r="TFS33" s="546"/>
      <c r="TFT33" s="546"/>
      <c r="TFU33" s="546"/>
      <c r="TFV33" s="546"/>
      <c r="TFW33" s="546"/>
      <c r="TFX33" s="546"/>
      <c r="TFY33" s="546"/>
      <c r="TFZ33" s="546"/>
      <c r="TGA33" s="546"/>
      <c r="TGB33" s="546"/>
      <c r="TGC33" s="546"/>
      <c r="TGD33" s="546"/>
      <c r="TGE33" s="546"/>
      <c r="TGF33" s="546"/>
      <c r="TGG33" s="546"/>
      <c r="TGH33" s="546"/>
      <c r="TGI33" s="546"/>
      <c r="TGJ33" s="546"/>
      <c r="TGK33" s="546"/>
      <c r="TGL33" s="546"/>
      <c r="TGM33" s="546"/>
      <c r="TGN33" s="546"/>
      <c r="TGO33" s="546"/>
      <c r="TGP33" s="546"/>
      <c r="TGQ33" s="546"/>
      <c r="TGR33" s="546"/>
      <c r="TGS33" s="546"/>
      <c r="TGT33" s="546"/>
      <c r="TGU33" s="546"/>
      <c r="TGV33" s="546"/>
      <c r="TGW33" s="546"/>
      <c r="TGX33" s="546"/>
      <c r="TGY33" s="546"/>
      <c r="TGZ33" s="546"/>
      <c r="THA33" s="546"/>
      <c r="THB33" s="546"/>
      <c r="THC33" s="546"/>
      <c r="THD33" s="546"/>
      <c r="THE33" s="546"/>
      <c r="THF33" s="546"/>
      <c r="THG33" s="546"/>
      <c r="THH33" s="546"/>
      <c r="THI33" s="546"/>
      <c r="THJ33" s="546"/>
      <c r="THK33" s="546"/>
      <c r="THL33" s="546"/>
      <c r="THM33" s="546"/>
      <c r="THN33" s="546"/>
      <c r="THO33" s="546"/>
      <c r="THP33" s="546"/>
      <c r="THQ33" s="546"/>
      <c r="THR33" s="546"/>
      <c r="THS33" s="546"/>
      <c r="THT33" s="546"/>
      <c r="THU33" s="546"/>
      <c r="THV33" s="546"/>
      <c r="THW33" s="546"/>
      <c r="THX33" s="546"/>
      <c r="THY33" s="546"/>
      <c r="THZ33" s="546"/>
      <c r="TIA33" s="546"/>
      <c r="TIB33" s="546"/>
      <c r="TIC33" s="546"/>
      <c r="TID33" s="546"/>
      <c r="TIE33" s="546"/>
      <c r="TIF33" s="546"/>
      <c r="TIG33" s="546"/>
      <c r="TIH33" s="546"/>
      <c r="TII33" s="546"/>
      <c r="TIJ33" s="546"/>
      <c r="TIK33" s="546"/>
      <c r="TIL33" s="546"/>
      <c r="TIM33" s="546"/>
      <c r="TIN33" s="546"/>
      <c r="TIO33" s="546"/>
      <c r="TIP33" s="546"/>
      <c r="TIQ33" s="546"/>
      <c r="TIR33" s="546"/>
      <c r="TIS33" s="546"/>
      <c r="TIT33" s="546"/>
      <c r="TIU33" s="546"/>
      <c r="TIV33" s="546"/>
      <c r="TIW33" s="546"/>
      <c r="TIX33" s="546"/>
      <c r="TIY33" s="546"/>
      <c r="TIZ33" s="546"/>
      <c r="TJA33" s="546"/>
      <c r="TJB33" s="546"/>
      <c r="TJC33" s="546"/>
      <c r="TJD33" s="546"/>
      <c r="TJE33" s="546"/>
      <c r="TJF33" s="546"/>
      <c r="TJG33" s="546"/>
      <c r="TJH33" s="546"/>
      <c r="TJI33" s="546"/>
      <c r="TJJ33" s="546"/>
      <c r="TJK33" s="546"/>
      <c r="TJL33" s="546"/>
      <c r="TJM33" s="546"/>
      <c r="TJN33" s="546"/>
      <c r="TJO33" s="546"/>
      <c r="TJP33" s="546"/>
      <c r="TJQ33" s="546"/>
      <c r="TJR33" s="546"/>
      <c r="TJS33" s="546"/>
      <c r="TJT33" s="546"/>
      <c r="TJU33" s="546"/>
      <c r="TJV33" s="546"/>
      <c r="TJW33" s="546"/>
      <c r="TJX33" s="546"/>
      <c r="TJY33" s="546"/>
      <c r="TJZ33" s="546"/>
      <c r="TKA33" s="546"/>
      <c r="TKB33" s="546"/>
      <c r="TKC33" s="546"/>
      <c r="TKD33" s="546"/>
      <c r="TKE33" s="546"/>
      <c r="TKF33" s="546"/>
      <c r="TKG33" s="546"/>
      <c r="TKH33" s="546"/>
      <c r="TKI33" s="546"/>
      <c r="TKJ33" s="546"/>
      <c r="TKK33" s="546"/>
      <c r="TKL33" s="546"/>
      <c r="TKM33" s="546"/>
      <c r="TKN33" s="546"/>
      <c r="TKO33" s="546"/>
      <c r="TKP33" s="546"/>
      <c r="TKQ33" s="546"/>
      <c r="TKR33" s="546"/>
      <c r="TKS33" s="546"/>
      <c r="TKT33" s="546"/>
      <c r="TKU33" s="546"/>
      <c r="TKV33" s="546"/>
      <c r="TKW33" s="546"/>
      <c r="TKX33" s="546"/>
      <c r="TKY33" s="546"/>
      <c r="TKZ33" s="546"/>
      <c r="TLA33" s="546"/>
      <c r="TLB33" s="546"/>
      <c r="TLC33" s="546"/>
      <c r="TLD33" s="546"/>
      <c r="TLE33" s="546"/>
      <c r="TLF33" s="546"/>
      <c r="TLG33" s="546"/>
      <c r="TLH33" s="546"/>
      <c r="TLI33" s="546"/>
      <c r="TLJ33" s="546"/>
      <c r="TLK33" s="546"/>
      <c r="TLL33" s="546"/>
      <c r="TLM33" s="546"/>
      <c r="TLN33" s="546"/>
      <c r="TLO33" s="546"/>
      <c r="TLP33" s="546"/>
      <c r="TLQ33" s="546"/>
      <c r="TLR33" s="546"/>
      <c r="TLS33" s="546"/>
      <c r="TLT33" s="546"/>
      <c r="TLU33" s="546"/>
      <c r="TLV33" s="546"/>
      <c r="TLW33" s="546"/>
      <c r="TLX33" s="546"/>
      <c r="TLY33" s="546"/>
      <c r="TLZ33" s="546"/>
      <c r="TMA33" s="546"/>
      <c r="TMB33" s="546"/>
      <c r="TMC33" s="546"/>
      <c r="TMD33" s="546"/>
      <c r="TME33" s="546"/>
      <c r="TMF33" s="546"/>
      <c r="TMG33" s="546"/>
      <c r="TMH33" s="546"/>
      <c r="TMI33" s="546"/>
      <c r="TMJ33" s="546"/>
      <c r="TMK33" s="546"/>
      <c r="TML33" s="546"/>
      <c r="TMM33" s="546"/>
      <c r="TMN33" s="546"/>
      <c r="TMO33" s="546"/>
      <c r="TMP33" s="546"/>
      <c r="TMQ33" s="546"/>
      <c r="TMR33" s="546"/>
      <c r="TMS33" s="546"/>
      <c r="TMT33" s="546"/>
      <c r="TMU33" s="546"/>
      <c r="TMV33" s="546"/>
      <c r="TMW33" s="546"/>
      <c r="TMX33" s="546"/>
      <c r="TMY33" s="546"/>
      <c r="TMZ33" s="546"/>
      <c r="TNA33" s="546"/>
      <c r="TNB33" s="546"/>
      <c r="TNC33" s="546"/>
      <c r="TND33" s="546"/>
      <c r="TNE33" s="546"/>
      <c r="TNF33" s="546"/>
      <c r="TNG33" s="546"/>
      <c r="TNH33" s="546"/>
      <c r="TNI33" s="546"/>
      <c r="TNJ33" s="546"/>
      <c r="TNK33" s="546"/>
      <c r="TNL33" s="546"/>
      <c r="TNM33" s="546"/>
      <c r="TNN33" s="546"/>
      <c r="TNO33" s="546"/>
      <c r="TNP33" s="546"/>
      <c r="TNQ33" s="546"/>
      <c r="TNR33" s="546"/>
      <c r="TNS33" s="546"/>
      <c r="TNT33" s="546"/>
      <c r="TNU33" s="546"/>
      <c r="TNV33" s="546"/>
      <c r="TNW33" s="546"/>
      <c r="TNX33" s="546"/>
      <c r="TNY33" s="546"/>
      <c r="TNZ33" s="546"/>
      <c r="TOA33" s="546"/>
      <c r="TOB33" s="546"/>
      <c r="TOC33" s="546"/>
      <c r="TOD33" s="546"/>
      <c r="TOE33" s="546"/>
      <c r="TOF33" s="546"/>
      <c r="TOG33" s="546"/>
      <c r="TOH33" s="546"/>
      <c r="TOI33" s="546"/>
      <c r="TOJ33" s="546"/>
      <c r="TOK33" s="546"/>
      <c r="TOL33" s="546"/>
      <c r="TOM33" s="546"/>
      <c r="TON33" s="546"/>
      <c r="TOO33" s="546"/>
      <c r="TOP33" s="546"/>
      <c r="TOQ33" s="546"/>
      <c r="TOR33" s="546"/>
      <c r="TOS33" s="546"/>
      <c r="TOT33" s="546"/>
      <c r="TOU33" s="546"/>
      <c r="TOV33" s="546"/>
      <c r="TOW33" s="546"/>
      <c r="TOX33" s="546"/>
      <c r="TOY33" s="546"/>
      <c r="TOZ33" s="546"/>
      <c r="TPA33" s="546"/>
      <c r="TPB33" s="546"/>
      <c r="TPC33" s="546"/>
      <c r="TPD33" s="546"/>
      <c r="TPE33" s="546"/>
      <c r="TPF33" s="546"/>
      <c r="TPG33" s="546"/>
      <c r="TPH33" s="546"/>
      <c r="TPI33" s="546"/>
      <c r="TPJ33" s="546"/>
      <c r="TPK33" s="546"/>
      <c r="TPL33" s="546"/>
      <c r="TPM33" s="546"/>
      <c r="TPN33" s="546"/>
      <c r="TPO33" s="546"/>
      <c r="TPP33" s="546"/>
      <c r="TPQ33" s="546"/>
      <c r="TPR33" s="546"/>
      <c r="TPS33" s="546"/>
      <c r="TPT33" s="546"/>
      <c r="TPU33" s="546"/>
      <c r="TPV33" s="546"/>
      <c r="TPW33" s="546"/>
      <c r="TPX33" s="546"/>
      <c r="TPY33" s="546"/>
      <c r="TPZ33" s="546"/>
      <c r="TQA33" s="546"/>
      <c r="TQB33" s="546"/>
      <c r="TQC33" s="546"/>
      <c r="TQD33" s="546"/>
      <c r="TQE33" s="546"/>
      <c r="TQF33" s="546"/>
      <c r="TQG33" s="546"/>
      <c r="TQH33" s="546"/>
      <c r="TQI33" s="546"/>
      <c r="TQJ33" s="546"/>
      <c r="TQK33" s="546"/>
      <c r="TQL33" s="546"/>
      <c r="TQM33" s="546"/>
      <c r="TQN33" s="546"/>
      <c r="TQO33" s="546"/>
      <c r="TQP33" s="546"/>
      <c r="TQQ33" s="546"/>
      <c r="TQR33" s="546"/>
      <c r="TQS33" s="546"/>
      <c r="TQT33" s="546"/>
      <c r="TQU33" s="546"/>
      <c r="TQV33" s="546"/>
      <c r="TQW33" s="546"/>
      <c r="TQX33" s="546"/>
      <c r="TQY33" s="546"/>
      <c r="TQZ33" s="546"/>
      <c r="TRA33" s="546"/>
      <c r="TRB33" s="546"/>
      <c r="TRC33" s="546"/>
      <c r="TRD33" s="546"/>
      <c r="TRE33" s="546"/>
      <c r="TRF33" s="546"/>
      <c r="TRG33" s="546"/>
      <c r="TRH33" s="546"/>
      <c r="TRI33" s="546"/>
      <c r="TRJ33" s="546"/>
      <c r="TRK33" s="546"/>
      <c r="TRL33" s="546"/>
      <c r="TRM33" s="546"/>
      <c r="TRN33" s="546"/>
      <c r="TRO33" s="546"/>
      <c r="TRP33" s="546"/>
      <c r="TRQ33" s="546"/>
      <c r="TRR33" s="546"/>
      <c r="TRS33" s="546"/>
      <c r="TRT33" s="546"/>
      <c r="TRU33" s="546"/>
      <c r="TRV33" s="546"/>
      <c r="TRW33" s="546"/>
      <c r="TRX33" s="546"/>
      <c r="TRY33" s="546"/>
      <c r="TRZ33" s="546"/>
      <c r="TSA33" s="546"/>
      <c r="TSB33" s="546"/>
      <c r="TSC33" s="546"/>
      <c r="TSD33" s="546"/>
      <c r="TSE33" s="546"/>
      <c r="TSF33" s="546"/>
      <c r="TSG33" s="546"/>
      <c r="TSH33" s="546"/>
      <c r="TSI33" s="546"/>
      <c r="TSJ33" s="546"/>
      <c r="TSK33" s="546"/>
      <c r="TSL33" s="546"/>
      <c r="TSM33" s="546"/>
      <c r="TSN33" s="546"/>
      <c r="TSO33" s="546"/>
      <c r="TSP33" s="546"/>
      <c r="TSQ33" s="546"/>
      <c r="TSR33" s="546"/>
      <c r="TSS33" s="546"/>
      <c r="TST33" s="546"/>
      <c r="TSU33" s="546"/>
      <c r="TSV33" s="546"/>
      <c r="TSW33" s="546"/>
      <c r="TSX33" s="546"/>
      <c r="TSY33" s="546"/>
      <c r="TSZ33" s="546"/>
      <c r="TTA33" s="546"/>
      <c r="TTB33" s="546"/>
      <c r="TTC33" s="546"/>
      <c r="TTD33" s="546"/>
      <c r="TTE33" s="546"/>
      <c r="TTF33" s="546"/>
      <c r="TTG33" s="546"/>
      <c r="TTH33" s="546"/>
      <c r="TTI33" s="546"/>
      <c r="TTJ33" s="546"/>
      <c r="TTK33" s="546"/>
      <c r="TTL33" s="546"/>
      <c r="TTM33" s="546"/>
      <c r="TTN33" s="546"/>
      <c r="TTO33" s="546"/>
      <c r="TTP33" s="546"/>
      <c r="TTQ33" s="546"/>
      <c r="TTR33" s="546"/>
      <c r="TTS33" s="546"/>
      <c r="TTT33" s="546"/>
      <c r="TTU33" s="546"/>
      <c r="TTV33" s="546"/>
      <c r="TTW33" s="546"/>
      <c r="TTX33" s="546"/>
      <c r="TTY33" s="546"/>
      <c r="TTZ33" s="546"/>
      <c r="TUA33" s="546"/>
      <c r="TUB33" s="546"/>
      <c r="TUC33" s="546"/>
      <c r="TUD33" s="546"/>
      <c r="TUE33" s="546"/>
      <c r="TUF33" s="546"/>
      <c r="TUG33" s="546"/>
      <c r="TUH33" s="546"/>
      <c r="TUI33" s="546"/>
      <c r="TUJ33" s="546"/>
      <c r="TUK33" s="546"/>
      <c r="TUL33" s="546"/>
      <c r="TUM33" s="546"/>
      <c r="TUN33" s="546"/>
      <c r="TUO33" s="546"/>
      <c r="TUP33" s="546"/>
      <c r="TUQ33" s="546"/>
      <c r="TUR33" s="546"/>
      <c r="TUS33" s="546"/>
      <c r="TUT33" s="546"/>
      <c r="TUU33" s="546"/>
      <c r="TUV33" s="546"/>
      <c r="TUW33" s="546"/>
      <c r="TUX33" s="546"/>
      <c r="TUY33" s="546"/>
      <c r="TUZ33" s="546"/>
      <c r="TVA33" s="546"/>
      <c r="TVB33" s="546"/>
      <c r="TVC33" s="546"/>
      <c r="TVD33" s="546"/>
      <c r="TVE33" s="546"/>
      <c r="TVF33" s="546"/>
      <c r="TVG33" s="546"/>
      <c r="TVH33" s="546"/>
      <c r="TVI33" s="546"/>
      <c r="TVJ33" s="546"/>
      <c r="TVK33" s="546"/>
      <c r="TVL33" s="546"/>
      <c r="TVM33" s="546"/>
      <c r="TVN33" s="546"/>
      <c r="TVO33" s="546"/>
      <c r="TVP33" s="546"/>
      <c r="TVQ33" s="546"/>
      <c r="TVR33" s="546"/>
      <c r="TVS33" s="546"/>
      <c r="TVT33" s="546"/>
      <c r="TVU33" s="546"/>
      <c r="TVV33" s="546"/>
      <c r="TVW33" s="546"/>
      <c r="TVX33" s="546"/>
      <c r="TVY33" s="546"/>
      <c r="TVZ33" s="546"/>
      <c r="TWA33" s="546"/>
      <c r="TWB33" s="546"/>
      <c r="TWC33" s="546"/>
      <c r="TWD33" s="546"/>
      <c r="TWE33" s="546"/>
      <c r="TWF33" s="546"/>
      <c r="TWG33" s="546"/>
      <c r="TWH33" s="546"/>
      <c r="TWI33" s="546"/>
      <c r="TWJ33" s="546"/>
      <c r="TWK33" s="546"/>
      <c r="TWL33" s="546"/>
      <c r="TWM33" s="546"/>
      <c r="TWN33" s="546"/>
      <c r="TWO33" s="546"/>
      <c r="TWP33" s="546"/>
      <c r="TWQ33" s="546"/>
      <c r="TWR33" s="546"/>
      <c r="TWS33" s="546"/>
      <c r="TWT33" s="546"/>
      <c r="TWU33" s="546"/>
      <c r="TWV33" s="546"/>
      <c r="TWW33" s="546"/>
      <c r="TWX33" s="546"/>
      <c r="TWY33" s="546"/>
      <c r="TWZ33" s="546"/>
      <c r="TXA33" s="546"/>
      <c r="TXB33" s="546"/>
      <c r="TXC33" s="546"/>
      <c r="TXD33" s="546"/>
      <c r="TXE33" s="546"/>
      <c r="TXF33" s="546"/>
      <c r="TXG33" s="546"/>
      <c r="TXH33" s="546"/>
      <c r="TXI33" s="546"/>
      <c r="TXJ33" s="546"/>
      <c r="TXK33" s="546"/>
      <c r="TXL33" s="546"/>
      <c r="TXM33" s="546"/>
      <c r="TXN33" s="546"/>
      <c r="TXO33" s="546"/>
      <c r="TXP33" s="546"/>
      <c r="TXQ33" s="546"/>
      <c r="TXR33" s="546"/>
      <c r="TXS33" s="546"/>
      <c r="TXT33" s="546"/>
      <c r="TXU33" s="546"/>
      <c r="TXV33" s="546"/>
      <c r="TXW33" s="546"/>
      <c r="TXX33" s="546"/>
      <c r="TXY33" s="546"/>
      <c r="TXZ33" s="546"/>
      <c r="TYA33" s="546"/>
      <c r="TYB33" s="546"/>
      <c r="TYC33" s="546"/>
      <c r="TYD33" s="546"/>
      <c r="TYE33" s="546"/>
      <c r="TYF33" s="546"/>
      <c r="TYG33" s="546"/>
      <c r="TYH33" s="546"/>
      <c r="TYI33" s="546"/>
      <c r="TYJ33" s="546"/>
      <c r="TYK33" s="546"/>
      <c r="TYL33" s="546"/>
      <c r="TYM33" s="546"/>
      <c r="TYN33" s="546"/>
      <c r="TYO33" s="546"/>
      <c r="TYP33" s="546"/>
      <c r="TYQ33" s="546"/>
      <c r="TYR33" s="546"/>
      <c r="TYS33" s="546"/>
      <c r="TYT33" s="546"/>
      <c r="TYU33" s="546"/>
      <c r="TYV33" s="546"/>
      <c r="TYW33" s="546"/>
      <c r="TYX33" s="546"/>
      <c r="TYY33" s="546"/>
      <c r="TYZ33" s="546"/>
      <c r="TZA33" s="546"/>
      <c r="TZB33" s="546"/>
      <c r="TZC33" s="546"/>
      <c r="TZD33" s="546"/>
      <c r="TZE33" s="546"/>
      <c r="TZF33" s="546"/>
      <c r="TZG33" s="546"/>
      <c r="TZH33" s="546"/>
      <c r="TZI33" s="546"/>
      <c r="TZJ33" s="546"/>
      <c r="TZK33" s="546"/>
      <c r="TZL33" s="546"/>
      <c r="TZM33" s="546"/>
      <c r="TZN33" s="546"/>
      <c r="TZO33" s="546"/>
      <c r="TZP33" s="546"/>
      <c r="TZQ33" s="546"/>
      <c r="TZR33" s="546"/>
      <c r="TZS33" s="546"/>
      <c r="TZT33" s="546"/>
      <c r="TZU33" s="546"/>
      <c r="TZV33" s="546"/>
      <c r="TZW33" s="546"/>
      <c r="TZX33" s="546"/>
      <c r="TZY33" s="546"/>
      <c r="TZZ33" s="546"/>
      <c r="UAA33" s="546"/>
      <c r="UAB33" s="546"/>
      <c r="UAC33" s="546"/>
      <c r="UAD33" s="546"/>
      <c r="UAE33" s="546"/>
      <c r="UAF33" s="546"/>
      <c r="UAG33" s="546"/>
      <c r="UAH33" s="546"/>
      <c r="UAI33" s="546"/>
      <c r="UAJ33" s="546"/>
      <c r="UAK33" s="546"/>
      <c r="UAL33" s="546"/>
      <c r="UAM33" s="546"/>
      <c r="UAN33" s="546"/>
      <c r="UAO33" s="546"/>
      <c r="UAP33" s="546"/>
      <c r="UAQ33" s="546"/>
      <c r="UAR33" s="546"/>
      <c r="UAS33" s="546"/>
      <c r="UAT33" s="546"/>
      <c r="UAU33" s="546"/>
      <c r="UAV33" s="546"/>
      <c r="UAW33" s="546"/>
      <c r="UAX33" s="546"/>
      <c r="UAY33" s="546"/>
      <c r="UAZ33" s="546"/>
      <c r="UBA33" s="546"/>
      <c r="UBB33" s="546"/>
      <c r="UBC33" s="546"/>
      <c r="UBD33" s="546"/>
      <c r="UBE33" s="546"/>
      <c r="UBF33" s="546"/>
      <c r="UBG33" s="546"/>
      <c r="UBH33" s="546"/>
      <c r="UBI33" s="546"/>
      <c r="UBJ33" s="546"/>
      <c r="UBK33" s="546"/>
      <c r="UBL33" s="546"/>
      <c r="UBM33" s="546"/>
      <c r="UBN33" s="546"/>
      <c r="UBO33" s="546"/>
      <c r="UBP33" s="546"/>
      <c r="UBQ33" s="546"/>
      <c r="UBR33" s="546"/>
      <c r="UBS33" s="546"/>
      <c r="UBT33" s="546"/>
      <c r="UBU33" s="546"/>
      <c r="UBV33" s="546"/>
      <c r="UBW33" s="546"/>
      <c r="UBX33" s="546"/>
      <c r="UBY33" s="546"/>
      <c r="UBZ33" s="546"/>
      <c r="UCA33" s="546"/>
      <c r="UCB33" s="546"/>
      <c r="UCC33" s="546"/>
      <c r="UCD33" s="546"/>
      <c r="UCE33" s="546"/>
      <c r="UCF33" s="546"/>
      <c r="UCG33" s="546"/>
      <c r="UCH33" s="546"/>
      <c r="UCI33" s="546"/>
      <c r="UCJ33" s="546"/>
      <c r="UCK33" s="546"/>
      <c r="UCL33" s="546"/>
      <c r="UCM33" s="546"/>
      <c r="UCN33" s="546"/>
      <c r="UCO33" s="546"/>
      <c r="UCP33" s="546"/>
      <c r="UCQ33" s="546"/>
      <c r="UCR33" s="546"/>
      <c r="UCS33" s="546"/>
      <c r="UCT33" s="546"/>
      <c r="UCU33" s="546"/>
      <c r="UCV33" s="546"/>
      <c r="UCW33" s="546"/>
      <c r="UCX33" s="546"/>
      <c r="UCY33" s="546"/>
      <c r="UCZ33" s="546"/>
      <c r="UDA33" s="546"/>
      <c r="UDB33" s="546"/>
      <c r="UDC33" s="546"/>
      <c r="UDD33" s="546"/>
      <c r="UDE33" s="546"/>
      <c r="UDF33" s="546"/>
      <c r="UDG33" s="546"/>
      <c r="UDH33" s="546"/>
      <c r="UDI33" s="546"/>
      <c r="UDJ33" s="546"/>
      <c r="UDK33" s="546"/>
      <c r="UDL33" s="546"/>
      <c r="UDM33" s="546"/>
      <c r="UDN33" s="546"/>
      <c r="UDO33" s="546"/>
      <c r="UDP33" s="546"/>
      <c r="UDQ33" s="546"/>
      <c r="UDR33" s="546"/>
      <c r="UDS33" s="546"/>
      <c r="UDT33" s="546"/>
      <c r="UDU33" s="546"/>
      <c r="UDV33" s="546"/>
      <c r="UDW33" s="546"/>
      <c r="UDX33" s="546"/>
      <c r="UDY33" s="546"/>
      <c r="UDZ33" s="546"/>
      <c r="UEA33" s="546"/>
      <c r="UEB33" s="546"/>
      <c r="UEC33" s="546"/>
      <c r="UED33" s="546"/>
      <c r="UEE33" s="546"/>
      <c r="UEF33" s="546"/>
      <c r="UEG33" s="546"/>
      <c r="UEH33" s="546"/>
      <c r="UEI33" s="546"/>
      <c r="UEJ33" s="546"/>
      <c r="UEK33" s="546"/>
      <c r="UEL33" s="546"/>
      <c r="UEM33" s="546"/>
      <c r="UEN33" s="546"/>
      <c r="UEO33" s="546"/>
      <c r="UEP33" s="546"/>
      <c r="UEQ33" s="546"/>
      <c r="UER33" s="546"/>
      <c r="UES33" s="546"/>
      <c r="UET33" s="546"/>
      <c r="UEU33" s="546"/>
      <c r="UEV33" s="546"/>
      <c r="UEW33" s="546"/>
      <c r="UEX33" s="546"/>
      <c r="UEY33" s="546"/>
      <c r="UEZ33" s="546"/>
      <c r="UFA33" s="546"/>
      <c r="UFB33" s="546"/>
      <c r="UFC33" s="546"/>
      <c r="UFD33" s="546"/>
      <c r="UFE33" s="546"/>
      <c r="UFF33" s="546"/>
      <c r="UFG33" s="546"/>
      <c r="UFH33" s="546"/>
      <c r="UFI33" s="546"/>
      <c r="UFJ33" s="546"/>
      <c r="UFK33" s="546"/>
      <c r="UFL33" s="546"/>
      <c r="UFM33" s="546"/>
      <c r="UFN33" s="546"/>
      <c r="UFO33" s="546"/>
      <c r="UFP33" s="546"/>
      <c r="UFQ33" s="546"/>
      <c r="UFR33" s="546"/>
      <c r="UFS33" s="546"/>
      <c r="UFT33" s="546"/>
      <c r="UFU33" s="546"/>
      <c r="UFV33" s="546"/>
      <c r="UFW33" s="546"/>
      <c r="UFX33" s="546"/>
      <c r="UFY33" s="546"/>
      <c r="UFZ33" s="546"/>
      <c r="UGA33" s="546"/>
      <c r="UGB33" s="546"/>
      <c r="UGC33" s="546"/>
      <c r="UGD33" s="546"/>
      <c r="UGE33" s="546"/>
      <c r="UGF33" s="546"/>
      <c r="UGG33" s="546"/>
      <c r="UGH33" s="546"/>
      <c r="UGI33" s="546"/>
      <c r="UGJ33" s="546"/>
      <c r="UGK33" s="546"/>
      <c r="UGL33" s="546"/>
      <c r="UGM33" s="546"/>
      <c r="UGN33" s="546"/>
      <c r="UGO33" s="546"/>
      <c r="UGP33" s="546"/>
      <c r="UGQ33" s="546"/>
      <c r="UGR33" s="546"/>
      <c r="UGS33" s="546"/>
      <c r="UGT33" s="546"/>
      <c r="UGU33" s="546"/>
      <c r="UGV33" s="546"/>
      <c r="UGW33" s="546"/>
      <c r="UGX33" s="546"/>
      <c r="UGY33" s="546"/>
      <c r="UGZ33" s="546"/>
      <c r="UHA33" s="546"/>
      <c r="UHB33" s="546"/>
      <c r="UHC33" s="546"/>
      <c r="UHD33" s="546"/>
      <c r="UHE33" s="546"/>
      <c r="UHF33" s="546"/>
      <c r="UHG33" s="546"/>
      <c r="UHH33" s="546"/>
      <c r="UHI33" s="546"/>
      <c r="UHJ33" s="546"/>
      <c r="UHK33" s="546"/>
      <c r="UHL33" s="546"/>
      <c r="UHM33" s="546"/>
      <c r="UHN33" s="546"/>
      <c r="UHO33" s="546"/>
      <c r="UHP33" s="546"/>
      <c r="UHQ33" s="546"/>
      <c r="UHR33" s="546"/>
      <c r="UHS33" s="546"/>
      <c r="UHT33" s="546"/>
      <c r="UHU33" s="546"/>
      <c r="UHV33" s="546"/>
      <c r="UHW33" s="546"/>
      <c r="UHX33" s="546"/>
      <c r="UHY33" s="546"/>
      <c r="UHZ33" s="546"/>
      <c r="UIA33" s="546"/>
      <c r="UIB33" s="546"/>
      <c r="UIC33" s="546"/>
      <c r="UID33" s="546"/>
      <c r="UIE33" s="546"/>
      <c r="UIF33" s="546"/>
      <c r="UIG33" s="546"/>
      <c r="UIH33" s="546"/>
      <c r="UII33" s="546"/>
      <c r="UIJ33" s="546"/>
      <c r="UIK33" s="546"/>
      <c r="UIL33" s="546"/>
      <c r="UIM33" s="546"/>
      <c r="UIN33" s="546"/>
      <c r="UIO33" s="546"/>
      <c r="UIP33" s="546"/>
      <c r="UIQ33" s="546"/>
      <c r="UIR33" s="546"/>
      <c r="UIS33" s="546"/>
      <c r="UIT33" s="546"/>
      <c r="UIU33" s="546"/>
      <c r="UIV33" s="546"/>
      <c r="UIW33" s="546"/>
      <c r="UIX33" s="546"/>
      <c r="UIY33" s="546"/>
      <c r="UIZ33" s="546"/>
      <c r="UJA33" s="546"/>
      <c r="UJB33" s="546"/>
      <c r="UJC33" s="546"/>
      <c r="UJD33" s="546"/>
      <c r="UJE33" s="546"/>
      <c r="UJF33" s="546"/>
      <c r="UJG33" s="546"/>
      <c r="UJH33" s="546"/>
      <c r="UJI33" s="546"/>
      <c r="UJJ33" s="546"/>
      <c r="UJK33" s="546"/>
      <c r="UJL33" s="546"/>
      <c r="UJM33" s="546"/>
      <c r="UJN33" s="546"/>
      <c r="UJO33" s="546"/>
      <c r="UJP33" s="546"/>
      <c r="UJQ33" s="546"/>
      <c r="UJR33" s="546"/>
      <c r="UJS33" s="546"/>
      <c r="UJT33" s="546"/>
      <c r="UJU33" s="546"/>
      <c r="UJV33" s="546"/>
      <c r="UJW33" s="546"/>
      <c r="UJX33" s="546"/>
      <c r="UJY33" s="546"/>
      <c r="UJZ33" s="546"/>
      <c r="UKA33" s="546"/>
      <c r="UKB33" s="546"/>
      <c r="UKC33" s="546"/>
      <c r="UKD33" s="546"/>
      <c r="UKE33" s="546"/>
      <c r="UKF33" s="546"/>
      <c r="UKG33" s="546"/>
      <c r="UKH33" s="546"/>
      <c r="UKI33" s="546"/>
      <c r="UKJ33" s="546"/>
      <c r="UKK33" s="546"/>
      <c r="UKL33" s="546"/>
      <c r="UKM33" s="546"/>
      <c r="UKN33" s="546"/>
      <c r="UKO33" s="546"/>
      <c r="UKP33" s="546"/>
      <c r="UKQ33" s="546"/>
      <c r="UKR33" s="546"/>
      <c r="UKS33" s="546"/>
      <c r="UKT33" s="546"/>
      <c r="UKU33" s="546"/>
      <c r="UKV33" s="546"/>
      <c r="UKW33" s="546"/>
      <c r="UKX33" s="546"/>
      <c r="UKY33" s="546"/>
      <c r="UKZ33" s="546"/>
      <c r="ULA33" s="546"/>
      <c r="ULB33" s="546"/>
      <c r="ULC33" s="546"/>
      <c r="ULD33" s="546"/>
      <c r="ULE33" s="546"/>
      <c r="ULF33" s="546"/>
      <c r="ULG33" s="546"/>
      <c r="ULH33" s="546"/>
      <c r="ULI33" s="546"/>
      <c r="ULJ33" s="546"/>
      <c r="ULK33" s="546"/>
      <c r="ULL33" s="546"/>
      <c r="ULM33" s="546"/>
      <c r="ULN33" s="546"/>
      <c r="ULO33" s="546"/>
      <c r="ULP33" s="546"/>
      <c r="ULQ33" s="546"/>
      <c r="ULR33" s="546"/>
      <c r="ULS33" s="546"/>
      <c r="ULT33" s="546"/>
      <c r="ULU33" s="546"/>
      <c r="ULV33" s="546"/>
      <c r="ULW33" s="546"/>
      <c r="ULX33" s="546"/>
      <c r="ULY33" s="546"/>
      <c r="ULZ33" s="546"/>
      <c r="UMA33" s="546"/>
      <c r="UMB33" s="546"/>
      <c r="UMC33" s="546"/>
      <c r="UMD33" s="546"/>
      <c r="UME33" s="546"/>
      <c r="UMF33" s="546"/>
      <c r="UMG33" s="546"/>
      <c r="UMH33" s="546"/>
      <c r="UMI33" s="546"/>
      <c r="UMJ33" s="546"/>
      <c r="UMK33" s="546"/>
      <c r="UML33" s="546"/>
      <c r="UMM33" s="546"/>
      <c r="UMN33" s="546"/>
      <c r="UMO33" s="546"/>
      <c r="UMP33" s="546"/>
      <c r="UMQ33" s="546"/>
      <c r="UMR33" s="546"/>
      <c r="UMS33" s="546"/>
      <c r="UMT33" s="546"/>
      <c r="UMU33" s="546"/>
      <c r="UMV33" s="546"/>
      <c r="UMW33" s="546"/>
      <c r="UMX33" s="546"/>
      <c r="UMY33" s="546"/>
      <c r="UMZ33" s="546"/>
      <c r="UNA33" s="546"/>
      <c r="UNB33" s="546"/>
      <c r="UNC33" s="546"/>
      <c r="UND33" s="546"/>
      <c r="UNE33" s="546"/>
      <c r="UNF33" s="546"/>
      <c r="UNG33" s="546"/>
      <c r="UNH33" s="546"/>
      <c r="UNI33" s="546"/>
      <c r="UNJ33" s="546"/>
      <c r="UNK33" s="546"/>
      <c r="UNL33" s="546"/>
      <c r="UNM33" s="546"/>
      <c r="UNN33" s="546"/>
      <c r="UNO33" s="546"/>
      <c r="UNP33" s="546"/>
      <c r="UNQ33" s="546"/>
      <c r="UNR33" s="546"/>
      <c r="UNS33" s="546"/>
      <c r="UNT33" s="546"/>
      <c r="UNU33" s="546"/>
      <c r="UNV33" s="546"/>
      <c r="UNW33" s="546"/>
      <c r="UNX33" s="546"/>
      <c r="UNY33" s="546"/>
      <c r="UNZ33" s="546"/>
      <c r="UOA33" s="546"/>
      <c r="UOB33" s="546"/>
      <c r="UOC33" s="546"/>
      <c r="UOD33" s="546"/>
      <c r="UOE33" s="546"/>
      <c r="UOF33" s="546"/>
      <c r="UOG33" s="546"/>
      <c r="UOH33" s="546"/>
      <c r="UOI33" s="546"/>
      <c r="UOJ33" s="546"/>
      <c r="UOK33" s="546"/>
      <c r="UOL33" s="546"/>
      <c r="UOM33" s="546"/>
      <c r="UON33" s="546"/>
      <c r="UOO33" s="546"/>
      <c r="UOP33" s="546"/>
      <c r="UOQ33" s="546"/>
      <c r="UOR33" s="546"/>
      <c r="UOS33" s="546"/>
      <c r="UOT33" s="546"/>
      <c r="UOU33" s="546"/>
      <c r="UOV33" s="546"/>
      <c r="UOW33" s="546"/>
      <c r="UOX33" s="546"/>
      <c r="UOY33" s="546"/>
      <c r="UOZ33" s="546"/>
      <c r="UPA33" s="546"/>
      <c r="UPB33" s="546"/>
      <c r="UPC33" s="546"/>
      <c r="UPD33" s="546"/>
      <c r="UPE33" s="546"/>
      <c r="UPF33" s="546"/>
      <c r="UPG33" s="546"/>
      <c r="UPH33" s="546"/>
      <c r="UPI33" s="546"/>
      <c r="UPJ33" s="546"/>
      <c r="UPK33" s="546"/>
      <c r="UPL33" s="546"/>
      <c r="UPM33" s="546"/>
      <c r="UPN33" s="546"/>
      <c r="UPO33" s="546"/>
      <c r="UPP33" s="546"/>
      <c r="UPQ33" s="546"/>
      <c r="UPR33" s="546"/>
      <c r="UPS33" s="546"/>
      <c r="UPT33" s="546"/>
      <c r="UPU33" s="546"/>
      <c r="UPV33" s="546"/>
      <c r="UPW33" s="546"/>
      <c r="UPX33" s="546"/>
      <c r="UPY33" s="546"/>
      <c r="UPZ33" s="546"/>
      <c r="UQA33" s="546"/>
      <c r="UQB33" s="546"/>
      <c r="UQC33" s="546"/>
      <c r="UQD33" s="546"/>
      <c r="UQE33" s="546"/>
      <c r="UQF33" s="546"/>
      <c r="UQG33" s="546"/>
      <c r="UQH33" s="546"/>
      <c r="UQI33" s="546"/>
      <c r="UQJ33" s="546"/>
      <c r="UQK33" s="546"/>
      <c r="UQL33" s="546"/>
      <c r="UQM33" s="546"/>
      <c r="UQN33" s="546"/>
      <c r="UQO33" s="546"/>
      <c r="UQP33" s="546"/>
      <c r="UQQ33" s="546"/>
      <c r="UQR33" s="546"/>
      <c r="UQS33" s="546"/>
      <c r="UQT33" s="546"/>
      <c r="UQU33" s="546"/>
      <c r="UQV33" s="546"/>
      <c r="UQW33" s="546"/>
      <c r="UQX33" s="546"/>
      <c r="UQY33" s="546"/>
      <c r="UQZ33" s="546"/>
      <c r="URA33" s="546"/>
      <c r="URB33" s="546"/>
      <c r="URC33" s="546"/>
      <c r="URD33" s="546"/>
      <c r="URE33" s="546"/>
      <c r="URF33" s="546"/>
      <c r="URG33" s="546"/>
      <c r="URH33" s="546"/>
      <c r="URI33" s="546"/>
      <c r="URJ33" s="546"/>
      <c r="URK33" s="546"/>
      <c r="URL33" s="546"/>
      <c r="URM33" s="546"/>
      <c r="URN33" s="546"/>
      <c r="URO33" s="546"/>
      <c r="URP33" s="546"/>
      <c r="URQ33" s="546"/>
      <c r="URR33" s="546"/>
      <c r="URS33" s="546"/>
      <c r="URT33" s="546"/>
      <c r="URU33" s="546"/>
      <c r="URV33" s="546"/>
      <c r="URW33" s="546"/>
      <c r="URX33" s="546"/>
      <c r="URY33" s="546"/>
      <c r="URZ33" s="546"/>
      <c r="USA33" s="546"/>
      <c r="USB33" s="546"/>
      <c r="USC33" s="546"/>
      <c r="USD33" s="546"/>
      <c r="USE33" s="546"/>
      <c r="USF33" s="546"/>
      <c r="USG33" s="546"/>
      <c r="USH33" s="546"/>
      <c r="USI33" s="546"/>
      <c r="USJ33" s="546"/>
      <c r="USK33" s="546"/>
      <c r="USL33" s="546"/>
      <c r="USM33" s="546"/>
      <c r="USN33" s="546"/>
      <c r="USO33" s="546"/>
      <c r="USP33" s="546"/>
      <c r="USQ33" s="546"/>
      <c r="USR33" s="546"/>
      <c r="USS33" s="546"/>
      <c r="UST33" s="546"/>
      <c r="USU33" s="546"/>
      <c r="USV33" s="546"/>
      <c r="USW33" s="546"/>
      <c r="USX33" s="546"/>
      <c r="USY33" s="546"/>
      <c r="USZ33" s="546"/>
      <c r="UTA33" s="546"/>
      <c r="UTB33" s="546"/>
      <c r="UTC33" s="546"/>
      <c r="UTD33" s="546"/>
      <c r="UTE33" s="546"/>
      <c r="UTF33" s="546"/>
      <c r="UTG33" s="546"/>
      <c r="UTH33" s="546"/>
      <c r="UTI33" s="546"/>
      <c r="UTJ33" s="546"/>
      <c r="UTK33" s="546"/>
      <c r="UTL33" s="546"/>
      <c r="UTM33" s="546"/>
      <c r="UTN33" s="546"/>
      <c r="UTO33" s="546"/>
      <c r="UTP33" s="546"/>
      <c r="UTQ33" s="546"/>
      <c r="UTR33" s="546"/>
      <c r="UTS33" s="546"/>
      <c r="UTT33" s="546"/>
      <c r="UTU33" s="546"/>
      <c r="UTV33" s="546"/>
      <c r="UTW33" s="546"/>
      <c r="UTX33" s="546"/>
      <c r="UTY33" s="546"/>
      <c r="UTZ33" s="546"/>
      <c r="UUA33" s="546"/>
      <c r="UUB33" s="546"/>
      <c r="UUC33" s="546"/>
      <c r="UUD33" s="546"/>
      <c r="UUE33" s="546"/>
      <c r="UUF33" s="546"/>
      <c r="UUG33" s="546"/>
      <c r="UUH33" s="546"/>
      <c r="UUI33" s="546"/>
      <c r="UUJ33" s="546"/>
      <c r="UUK33" s="546"/>
      <c r="UUL33" s="546"/>
      <c r="UUM33" s="546"/>
      <c r="UUN33" s="546"/>
      <c r="UUO33" s="546"/>
      <c r="UUP33" s="546"/>
      <c r="UUQ33" s="546"/>
      <c r="UUR33" s="546"/>
      <c r="UUS33" s="546"/>
      <c r="UUT33" s="546"/>
      <c r="UUU33" s="546"/>
      <c r="UUV33" s="546"/>
      <c r="UUW33" s="546"/>
      <c r="UUX33" s="546"/>
      <c r="UUY33" s="546"/>
      <c r="UUZ33" s="546"/>
      <c r="UVA33" s="546"/>
      <c r="UVB33" s="546"/>
      <c r="UVC33" s="546"/>
      <c r="UVD33" s="546"/>
      <c r="UVE33" s="546"/>
      <c r="UVF33" s="546"/>
      <c r="UVG33" s="546"/>
      <c r="UVH33" s="546"/>
      <c r="UVI33" s="546"/>
      <c r="UVJ33" s="546"/>
      <c r="UVK33" s="546"/>
      <c r="UVL33" s="546"/>
      <c r="UVM33" s="546"/>
      <c r="UVN33" s="546"/>
      <c r="UVO33" s="546"/>
      <c r="UVP33" s="546"/>
      <c r="UVQ33" s="546"/>
      <c r="UVR33" s="546"/>
      <c r="UVS33" s="546"/>
      <c r="UVT33" s="546"/>
      <c r="UVU33" s="546"/>
      <c r="UVV33" s="546"/>
      <c r="UVW33" s="546"/>
      <c r="UVX33" s="546"/>
      <c r="UVY33" s="546"/>
      <c r="UVZ33" s="546"/>
      <c r="UWA33" s="546"/>
      <c r="UWB33" s="546"/>
      <c r="UWC33" s="546"/>
      <c r="UWD33" s="546"/>
      <c r="UWE33" s="546"/>
      <c r="UWF33" s="546"/>
      <c r="UWG33" s="546"/>
      <c r="UWH33" s="546"/>
      <c r="UWI33" s="546"/>
      <c r="UWJ33" s="546"/>
      <c r="UWK33" s="546"/>
      <c r="UWL33" s="546"/>
      <c r="UWM33" s="546"/>
      <c r="UWN33" s="546"/>
      <c r="UWO33" s="546"/>
      <c r="UWP33" s="546"/>
      <c r="UWQ33" s="546"/>
      <c r="UWR33" s="546"/>
      <c r="UWS33" s="546"/>
      <c r="UWT33" s="546"/>
      <c r="UWU33" s="546"/>
      <c r="UWV33" s="546"/>
      <c r="UWW33" s="546"/>
      <c r="UWX33" s="546"/>
      <c r="UWY33" s="546"/>
      <c r="UWZ33" s="546"/>
      <c r="UXA33" s="546"/>
      <c r="UXB33" s="546"/>
      <c r="UXC33" s="546"/>
      <c r="UXD33" s="546"/>
      <c r="UXE33" s="546"/>
      <c r="UXF33" s="546"/>
      <c r="UXG33" s="546"/>
      <c r="UXH33" s="546"/>
      <c r="UXI33" s="546"/>
      <c r="UXJ33" s="546"/>
      <c r="UXK33" s="546"/>
      <c r="UXL33" s="546"/>
      <c r="UXM33" s="546"/>
      <c r="UXN33" s="546"/>
      <c r="UXO33" s="546"/>
      <c r="UXP33" s="546"/>
      <c r="UXQ33" s="546"/>
      <c r="UXR33" s="546"/>
      <c r="UXS33" s="546"/>
      <c r="UXT33" s="546"/>
      <c r="UXU33" s="546"/>
      <c r="UXV33" s="546"/>
      <c r="UXW33" s="546"/>
      <c r="UXX33" s="546"/>
      <c r="UXY33" s="546"/>
      <c r="UXZ33" s="546"/>
      <c r="UYA33" s="546"/>
      <c r="UYB33" s="546"/>
      <c r="UYC33" s="546"/>
      <c r="UYD33" s="546"/>
      <c r="UYE33" s="546"/>
      <c r="UYF33" s="546"/>
      <c r="UYG33" s="546"/>
      <c r="UYH33" s="546"/>
      <c r="UYI33" s="546"/>
      <c r="UYJ33" s="546"/>
      <c r="UYK33" s="546"/>
      <c r="UYL33" s="546"/>
      <c r="UYM33" s="546"/>
      <c r="UYN33" s="546"/>
      <c r="UYO33" s="546"/>
      <c r="UYP33" s="546"/>
      <c r="UYQ33" s="546"/>
      <c r="UYR33" s="546"/>
      <c r="UYS33" s="546"/>
      <c r="UYT33" s="546"/>
      <c r="UYU33" s="546"/>
      <c r="UYV33" s="546"/>
      <c r="UYW33" s="546"/>
      <c r="UYX33" s="546"/>
      <c r="UYY33" s="546"/>
      <c r="UYZ33" s="546"/>
      <c r="UZA33" s="546"/>
      <c r="UZB33" s="546"/>
      <c r="UZC33" s="546"/>
      <c r="UZD33" s="546"/>
      <c r="UZE33" s="546"/>
      <c r="UZF33" s="546"/>
      <c r="UZG33" s="546"/>
      <c r="UZH33" s="546"/>
      <c r="UZI33" s="546"/>
      <c r="UZJ33" s="546"/>
      <c r="UZK33" s="546"/>
      <c r="UZL33" s="546"/>
      <c r="UZM33" s="546"/>
      <c r="UZN33" s="546"/>
      <c r="UZO33" s="546"/>
      <c r="UZP33" s="546"/>
      <c r="UZQ33" s="546"/>
      <c r="UZR33" s="546"/>
      <c r="UZS33" s="546"/>
      <c r="UZT33" s="546"/>
      <c r="UZU33" s="546"/>
      <c r="UZV33" s="546"/>
      <c r="UZW33" s="546"/>
      <c r="UZX33" s="546"/>
      <c r="UZY33" s="546"/>
      <c r="UZZ33" s="546"/>
      <c r="VAA33" s="546"/>
      <c r="VAB33" s="546"/>
      <c r="VAC33" s="546"/>
      <c r="VAD33" s="546"/>
      <c r="VAE33" s="546"/>
      <c r="VAF33" s="546"/>
      <c r="VAG33" s="546"/>
      <c r="VAH33" s="546"/>
      <c r="VAI33" s="546"/>
      <c r="VAJ33" s="546"/>
      <c r="VAK33" s="546"/>
      <c r="VAL33" s="546"/>
      <c r="VAM33" s="546"/>
      <c r="VAN33" s="546"/>
      <c r="VAO33" s="546"/>
      <c r="VAP33" s="546"/>
      <c r="VAQ33" s="546"/>
      <c r="VAR33" s="546"/>
      <c r="VAS33" s="546"/>
      <c r="VAT33" s="546"/>
      <c r="VAU33" s="546"/>
      <c r="VAV33" s="546"/>
      <c r="VAW33" s="546"/>
      <c r="VAX33" s="546"/>
      <c r="VAY33" s="546"/>
      <c r="VAZ33" s="546"/>
      <c r="VBA33" s="546"/>
      <c r="VBB33" s="546"/>
      <c r="VBC33" s="546"/>
      <c r="VBD33" s="546"/>
      <c r="VBE33" s="546"/>
      <c r="VBF33" s="546"/>
      <c r="VBG33" s="546"/>
      <c r="VBH33" s="546"/>
      <c r="VBI33" s="546"/>
      <c r="VBJ33" s="546"/>
      <c r="VBK33" s="546"/>
      <c r="VBL33" s="546"/>
      <c r="VBM33" s="546"/>
      <c r="VBN33" s="546"/>
      <c r="VBO33" s="546"/>
      <c r="VBP33" s="546"/>
      <c r="VBQ33" s="546"/>
      <c r="VBR33" s="546"/>
      <c r="VBS33" s="546"/>
      <c r="VBT33" s="546"/>
      <c r="VBU33" s="546"/>
      <c r="VBV33" s="546"/>
      <c r="VBW33" s="546"/>
      <c r="VBX33" s="546"/>
      <c r="VBY33" s="546"/>
      <c r="VBZ33" s="546"/>
      <c r="VCA33" s="546"/>
      <c r="VCB33" s="546"/>
      <c r="VCC33" s="546"/>
      <c r="VCD33" s="546"/>
      <c r="VCE33" s="546"/>
      <c r="VCF33" s="546"/>
      <c r="VCG33" s="546"/>
      <c r="VCH33" s="546"/>
      <c r="VCI33" s="546"/>
      <c r="VCJ33" s="546"/>
      <c r="VCK33" s="546"/>
      <c r="VCL33" s="546"/>
      <c r="VCM33" s="546"/>
      <c r="VCN33" s="546"/>
      <c r="VCO33" s="546"/>
      <c r="VCP33" s="546"/>
      <c r="VCQ33" s="546"/>
      <c r="VCR33" s="546"/>
      <c r="VCS33" s="546"/>
      <c r="VCT33" s="546"/>
      <c r="VCU33" s="546"/>
      <c r="VCV33" s="546"/>
      <c r="VCW33" s="546"/>
      <c r="VCX33" s="546"/>
      <c r="VCY33" s="546"/>
      <c r="VCZ33" s="546"/>
      <c r="VDA33" s="546"/>
      <c r="VDB33" s="546"/>
      <c r="VDC33" s="546"/>
      <c r="VDD33" s="546"/>
      <c r="VDE33" s="546"/>
      <c r="VDF33" s="546"/>
      <c r="VDG33" s="546"/>
      <c r="VDH33" s="546"/>
      <c r="VDI33" s="546"/>
      <c r="VDJ33" s="546"/>
      <c r="VDK33" s="546"/>
      <c r="VDL33" s="546"/>
      <c r="VDM33" s="546"/>
      <c r="VDN33" s="546"/>
      <c r="VDO33" s="546"/>
      <c r="VDP33" s="546"/>
      <c r="VDQ33" s="546"/>
      <c r="VDR33" s="546"/>
      <c r="VDS33" s="546"/>
      <c r="VDT33" s="546"/>
      <c r="VDU33" s="546"/>
      <c r="VDV33" s="546"/>
      <c r="VDW33" s="546"/>
      <c r="VDX33" s="546"/>
      <c r="VDY33" s="546"/>
      <c r="VDZ33" s="546"/>
      <c r="VEA33" s="546"/>
      <c r="VEB33" s="546"/>
      <c r="VEC33" s="546"/>
      <c r="VED33" s="546"/>
      <c r="VEE33" s="546"/>
      <c r="VEF33" s="546"/>
      <c r="VEG33" s="546"/>
      <c r="VEH33" s="546"/>
      <c r="VEI33" s="546"/>
      <c r="VEJ33" s="546"/>
      <c r="VEK33" s="546"/>
      <c r="VEL33" s="546"/>
      <c r="VEM33" s="546"/>
      <c r="VEN33" s="546"/>
      <c r="VEO33" s="546"/>
      <c r="VEP33" s="546"/>
      <c r="VEQ33" s="546"/>
      <c r="VER33" s="546"/>
      <c r="VES33" s="546"/>
      <c r="VET33" s="546"/>
      <c r="VEU33" s="546"/>
      <c r="VEV33" s="546"/>
      <c r="VEW33" s="546"/>
      <c r="VEX33" s="546"/>
      <c r="VEY33" s="546"/>
      <c r="VEZ33" s="546"/>
      <c r="VFA33" s="546"/>
      <c r="VFB33" s="546"/>
      <c r="VFC33" s="546"/>
      <c r="VFD33" s="546"/>
      <c r="VFE33" s="546"/>
      <c r="VFF33" s="546"/>
      <c r="VFG33" s="546"/>
      <c r="VFH33" s="546"/>
      <c r="VFI33" s="546"/>
      <c r="VFJ33" s="546"/>
      <c r="VFK33" s="546"/>
      <c r="VFL33" s="546"/>
      <c r="VFM33" s="546"/>
      <c r="VFN33" s="546"/>
      <c r="VFO33" s="546"/>
      <c r="VFP33" s="546"/>
      <c r="VFQ33" s="546"/>
      <c r="VFR33" s="546"/>
      <c r="VFS33" s="546"/>
      <c r="VFT33" s="546"/>
      <c r="VFU33" s="546"/>
      <c r="VFV33" s="546"/>
      <c r="VFW33" s="546"/>
      <c r="VFX33" s="546"/>
      <c r="VFY33" s="546"/>
      <c r="VFZ33" s="546"/>
      <c r="VGA33" s="546"/>
      <c r="VGB33" s="546"/>
      <c r="VGC33" s="546"/>
      <c r="VGD33" s="546"/>
      <c r="VGE33" s="546"/>
      <c r="VGF33" s="546"/>
      <c r="VGG33" s="546"/>
      <c r="VGH33" s="546"/>
      <c r="VGI33" s="546"/>
      <c r="VGJ33" s="546"/>
      <c r="VGK33" s="546"/>
      <c r="VGL33" s="546"/>
      <c r="VGM33" s="546"/>
      <c r="VGN33" s="546"/>
      <c r="VGO33" s="546"/>
      <c r="VGP33" s="546"/>
      <c r="VGQ33" s="546"/>
      <c r="VGR33" s="546"/>
      <c r="VGS33" s="546"/>
      <c r="VGT33" s="546"/>
      <c r="VGU33" s="546"/>
      <c r="VGV33" s="546"/>
      <c r="VGW33" s="546"/>
      <c r="VGX33" s="546"/>
      <c r="VGY33" s="546"/>
      <c r="VGZ33" s="546"/>
      <c r="VHA33" s="546"/>
      <c r="VHB33" s="546"/>
      <c r="VHC33" s="546"/>
      <c r="VHD33" s="546"/>
      <c r="VHE33" s="546"/>
      <c r="VHF33" s="546"/>
      <c r="VHG33" s="546"/>
      <c r="VHH33" s="546"/>
      <c r="VHI33" s="546"/>
      <c r="VHJ33" s="546"/>
      <c r="VHK33" s="546"/>
      <c r="VHL33" s="546"/>
      <c r="VHM33" s="546"/>
      <c r="VHN33" s="546"/>
      <c r="VHO33" s="546"/>
      <c r="VHP33" s="546"/>
      <c r="VHQ33" s="546"/>
      <c r="VHR33" s="546"/>
      <c r="VHS33" s="546"/>
      <c r="VHT33" s="546"/>
      <c r="VHU33" s="546"/>
      <c r="VHV33" s="546"/>
      <c r="VHW33" s="546"/>
      <c r="VHX33" s="546"/>
      <c r="VHY33" s="546"/>
      <c r="VHZ33" s="546"/>
      <c r="VIA33" s="546"/>
      <c r="VIB33" s="546"/>
      <c r="VIC33" s="546"/>
      <c r="VID33" s="546"/>
      <c r="VIE33" s="546"/>
      <c r="VIF33" s="546"/>
      <c r="VIG33" s="546"/>
      <c r="VIH33" s="546"/>
      <c r="VII33" s="546"/>
      <c r="VIJ33" s="546"/>
      <c r="VIK33" s="546"/>
      <c r="VIL33" s="546"/>
      <c r="VIM33" s="546"/>
      <c r="VIN33" s="546"/>
      <c r="VIO33" s="546"/>
      <c r="VIP33" s="546"/>
      <c r="VIQ33" s="546"/>
      <c r="VIR33" s="546"/>
      <c r="VIS33" s="546"/>
      <c r="VIT33" s="546"/>
      <c r="VIU33" s="546"/>
      <c r="VIV33" s="546"/>
      <c r="VIW33" s="546"/>
      <c r="VIX33" s="546"/>
      <c r="VIY33" s="546"/>
      <c r="VIZ33" s="546"/>
      <c r="VJA33" s="546"/>
      <c r="VJB33" s="546"/>
      <c r="VJC33" s="546"/>
      <c r="VJD33" s="546"/>
      <c r="VJE33" s="546"/>
      <c r="VJF33" s="546"/>
      <c r="VJG33" s="546"/>
      <c r="VJH33" s="546"/>
      <c r="VJI33" s="546"/>
      <c r="VJJ33" s="546"/>
      <c r="VJK33" s="546"/>
      <c r="VJL33" s="546"/>
      <c r="VJM33" s="546"/>
      <c r="VJN33" s="546"/>
      <c r="VJO33" s="546"/>
      <c r="VJP33" s="546"/>
      <c r="VJQ33" s="546"/>
      <c r="VJR33" s="546"/>
      <c r="VJS33" s="546"/>
      <c r="VJT33" s="546"/>
      <c r="VJU33" s="546"/>
      <c r="VJV33" s="546"/>
      <c r="VJW33" s="546"/>
      <c r="VJX33" s="546"/>
      <c r="VJY33" s="546"/>
      <c r="VJZ33" s="546"/>
      <c r="VKA33" s="546"/>
      <c r="VKB33" s="546"/>
      <c r="VKC33" s="546"/>
      <c r="VKD33" s="546"/>
      <c r="VKE33" s="546"/>
      <c r="VKF33" s="546"/>
      <c r="VKG33" s="546"/>
      <c r="VKH33" s="546"/>
      <c r="VKI33" s="546"/>
      <c r="VKJ33" s="546"/>
      <c r="VKK33" s="546"/>
      <c r="VKL33" s="546"/>
      <c r="VKM33" s="546"/>
      <c r="VKN33" s="546"/>
      <c r="VKO33" s="546"/>
      <c r="VKP33" s="546"/>
      <c r="VKQ33" s="546"/>
      <c r="VKR33" s="546"/>
      <c r="VKS33" s="546"/>
      <c r="VKT33" s="546"/>
      <c r="VKU33" s="546"/>
      <c r="VKV33" s="546"/>
      <c r="VKW33" s="546"/>
      <c r="VKX33" s="546"/>
      <c r="VKY33" s="546"/>
      <c r="VKZ33" s="546"/>
      <c r="VLA33" s="546"/>
      <c r="VLB33" s="546"/>
      <c r="VLC33" s="546"/>
      <c r="VLD33" s="546"/>
      <c r="VLE33" s="546"/>
      <c r="VLF33" s="546"/>
      <c r="VLG33" s="546"/>
      <c r="VLH33" s="546"/>
      <c r="VLI33" s="546"/>
      <c r="VLJ33" s="546"/>
      <c r="VLK33" s="546"/>
      <c r="VLL33" s="546"/>
      <c r="VLM33" s="546"/>
      <c r="VLN33" s="546"/>
      <c r="VLO33" s="546"/>
      <c r="VLP33" s="546"/>
      <c r="VLQ33" s="546"/>
      <c r="VLR33" s="546"/>
      <c r="VLS33" s="546"/>
      <c r="VLT33" s="546"/>
      <c r="VLU33" s="546"/>
      <c r="VLV33" s="546"/>
      <c r="VLW33" s="546"/>
      <c r="VLX33" s="546"/>
      <c r="VLY33" s="546"/>
      <c r="VLZ33" s="546"/>
      <c r="VMA33" s="546"/>
      <c r="VMB33" s="546"/>
      <c r="VMC33" s="546"/>
      <c r="VMD33" s="546"/>
      <c r="VME33" s="546"/>
      <c r="VMF33" s="546"/>
      <c r="VMG33" s="546"/>
      <c r="VMH33" s="546"/>
      <c r="VMI33" s="546"/>
      <c r="VMJ33" s="546"/>
      <c r="VMK33" s="546"/>
      <c r="VML33" s="546"/>
      <c r="VMM33" s="546"/>
      <c r="VMN33" s="546"/>
      <c r="VMO33" s="546"/>
      <c r="VMP33" s="546"/>
      <c r="VMQ33" s="546"/>
      <c r="VMR33" s="546"/>
      <c r="VMS33" s="546"/>
      <c r="VMT33" s="546"/>
      <c r="VMU33" s="546"/>
      <c r="VMV33" s="546"/>
      <c r="VMW33" s="546"/>
      <c r="VMX33" s="546"/>
      <c r="VMY33" s="546"/>
      <c r="VMZ33" s="546"/>
      <c r="VNA33" s="546"/>
      <c r="VNB33" s="546"/>
      <c r="VNC33" s="546"/>
      <c r="VND33" s="546"/>
      <c r="VNE33" s="546"/>
      <c r="VNF33" s="546"/>
      <c r="VNG33" s="546"/>
      <c r="VNH33" s="546"/>
      <c r="VNI33" s="546"/>
      <c r="VNJ33" s="546"/>
      <c r="VNK33" s="546"/>
      <c r="VNL33" s="546"/>
      <c r="VNM33" s="546"/>
      <c r="VNN33" s="546"/>
      <c r="VNO33" s="546"/>
      <c r="VNP33" s="546"/>
      <c r="VNQ33" s="546"/>
      <c r="VNR33" s="546"/>
      <c r="VNS33" s="546"/>
      <c r="VNT33" s="546"/>
      <c r="VNU33" s="546"/>
      <c r="VNV33" s="546"/>
      <c r="VNW33" s="546"/>
      <c r="VNX33" s="546"/>
      <c r="VNY33" s="546"/>
      <c r="VNZ33" s="546"/>
      <c r="VOA33" s="546"/>
      <c r="VOB33" s="546"/>
      <c r="VOC33" s="546"/>
      <c r="VOD33" s="546"/>
      <c r="VOE33" s="546"/>
      <c r="VOF33" s="546"/>
      <c r="VOG33" s="546"/>
      <c r="VOH33" s="546"/>
      <c r="VOI33" s="546"/>
      <c r="VOJ33" s="546"/>
      <c r="VOK33" s="546"/>
      <c r="VOL33" s="546"/>
      <c r="VOM33" s="546"/>
      <c r="VON33" s="546"/>
      <c r="VOO33" s="546"/>
      <c r="VOP33" s="546"/>
      <c r="VOQ33" s="546"/>
      <c r="VOR33" s="546"/>
      <c r="VOS33" s="546"/>
      <c r="VOT33" s="546"/>
      <c r="VOU33" s="546"/>
      <c r="VOV33" s="546"/>
      <c r="VOW33" s="546"/>
      <c r="VOX33" s="546"/>
      <c r="VOY33" s="546"/>
      <c r="VOZ33" s="546"/>
      <c r="VPA33" s="546"/>
      <c r="VPB33" s="546"/>
      <c r="VPC33" s="546"/>
      <c r="VPD33" s="546"/>
      <c r="VPE33" s="546"/>
      <c r="VPF33" s="546"/>
      <c r="VPG33" s="546"/>
      <c r="VPH33" s="546"/>
      <c r="VPI33" s="546"/>
      <c r="VPJ33" s="546"/>
      <c r="VPK33" s="546"/>
      <c r="VPL33" s="546"/>
      <c r="VPM33" s="546"/>
      <c r="VPN33" s="546"/>
      <c r="VPO33" s="546"/>
      <c r="VPP33" s="546"/>
      <c r="VPQ33" s="546"/>
      <c r="VPR33" s="546"/>
      <c r="VPS33" s="546"/>
      <c r="VPT33" s="546"/>
      <c r="VPU33" s="546"/>
      <c r="VPV33" s="546"/>
      <c r="VPW33" s="546"/>
      <c r="VPX33" s="546"/>
      <c r="VPY33" s="546"/>
      <c r="VPZ33" s="546"/>
      <c r="VQA33" s="546"/>
      <c r="VQB33" s="546"/>
      <c r="VQC33" s="546"/>
      <c r="VQD33" s="546"/>
      <c r="VQE33" s="546"/>
      <c r="VQF33" s="546"/>
      <c r="VQG33" s="546"/>
      <c r="VQH33" s="546"/>
      <c r="VQI33" s="546"/>
      <c r="VQJ33" s="546"/>
      <c r="VQK33" s="546"/>
      <c r="VQL33" s="546"/>
      <c r="VQM33" s="546"/>
      <c r="VQN33" s="546"/>
      <c r="VQO33" s="546"/>
      <c r="VQP33" s="546"/>
      <c r="VQQ33" s="546"/>
      <c r="VQR33" s="546"/>
      <c r="VQS33" s="546"/>
      <c r="VQT33" s="546"/>
      <c r="VQU33" s="546"/>
      <c r="VQV33" s="546"/>
      <c r="VQW33" s="546"/>
      <c r="VQX33" s="546"/>
      <c r="VQY33" s="546"/>
      <c r="VQZ33" s="546"/>
      <c r="VRA33" s="546"/>
      <c r="VRB33" s="546"/>
      <c r="VRC33" s="546"/>
      <c r="VRD33" s="546"/>
      <c r="VRE33" s="546"/>
      <c r="VRF33" s="546"/>
      <c r="VRG33" s="546"/>
      <c r="VRH33" s="546"/>
      <c r="VRI33" s="546"/>
      <c r="VRJ33" s="546"/>
      <c r="VRK33" s="546"/>
      <c r="VRL33" s="546"/>
      <c r="VRM33" s="546"/>
      <c r="VRN33" s="546"/>
      <c r="VRO33" s="546"/>
      <c r="VRP33" s="546"/>
      <c r="VRQ33" s="546"/>
      <c r="VRR33" s="546"/>
      <c r="VRS33" s="546"/>
      <c r="VRT33" s="546"/>
      <c r="VRU33" s="546"/>
      <c r="VRV33" s="546"/>
      <c r="VRW33" s="546"/>
      <c r="VRX33" s="546"/>
      <c r="VRY33" s="546"/>
      <c r="VRZ33" s="546"/>
      <c r="VSA33" s="546"/>
      <c r="VSB33" s="546"/>
      <c r="VSC33" s="546"/>
      <c r="VSD33" s="546"/>
      <c r="VSE33" s="546"/>
      <c r="VSF33" s="546"/>
      <c r="VSG33" s="546"/>
      <c r="VSH33" s="546"/>
      <c r="VSI33" s="546"/>
      <c r="VSJ33" s="546"/>
      <c r="VSK33" s="546"/>
      <c r="VSL33" s="546"/>
      <c r="VSM33" s="546"/>
      <c r="VSN33" s="546"/>
      <c r="VSO33" s="546"/>
      <c r="VSP33" s="546"/>
      <c r="VSQ33" s="546"/>
      <c r="VSR33" s="546"/>
      <c r="VSS33" s="546"/>
      <c r="VST33" s="546"/>
      <c r="VSU33" s="546"/>
      <c r="VSV33" s="546"/>
      <c r="VSW33" s="546"/>
      <c r="VSX33" s="546"/>
      <c r="VSY33" s="546"/>
      <c r="VSZ33" s="546"/>
      <c r="VTA33" s="546"/>
      <c r="VTB33" s="546"/>
      <c r="VTC33" s="546"/>
      <c r="VTD33" s="546"/>
      <c r="VTE33" s="546"/>
      <c r="VTF33" s="546"/>
      <c r="VTG33" s="546"/>
      <c r="VTH33" s="546"/>
      <c r="VTI33" s="546"/>
      <c r="VTJ33" s="546"/>
      <c r="VTK33" s="546"/>
      <c r="VTL33" s="546"/>
      <c r="VTM33" s="546"/>
      <c r="VTN33" s="546"/>
      <c r="VTO33" s="546"/>
      <c r="VTP33" s="546"/>
      <c r="VTQ33" s="546"/>
      <c r="VTR33" s="546"/>
      <c r="VTS33" s="546"/>
      <c r="VTT33" s="546"/>
      <c r="VTU33" s="546"/>
      <c r="VTV33" s="546"/>
      <c r="VTW33" s="546"/>
      <c r="VTX33" s="546"/>
      <c r="VTY33" s="546"/>
      <c r="VTZ33" s="546"/>
      <c r="VUA33" s="546"/>
      <c r="VUB33" s="546"/>
      <c r="VUC33" s="546"/>
      <c r="VUD33" s="546"/>
      <c r="VUE33" s="546"/>
      <c r="VUF33" s="546"/>
      <c r="VUG33" s="546"/>
      <c r="VUH33" s="546"/>
      <c r="VUI33" s="546"/>
      <c r="VUJ33" s="546"/>
      <c r="VUK33" s="546"/>
      <c r="VUL33" s="546"/>
      <c r="VUM33" s="546"/>
      <c r="VUN33" s="546"/>
      <c r="VUO33" s="546"/>
      <c r="VUP33" s="546"/>
      <c r="VUQ33" s="546"/>
      <c r="VUR33" s="546"/>
      <c r="VUS33" s="546"/>
      <c r="VUT33" s="546"/>
      <c r="VUU33" s="546"/>
      <c r="VUV33" s="546"/>
      <c r="VUW33" s="546"/>
      <c r="VUX33" s="546"/>
      <c r="VUY33" s="546"/>
      <c r="VUZ33" s="546"/>
      <c r="VVA33" s="546"/>
      <c r="VVB33" s="546"/>
      <c r="VVC33" s="546"/>
      <c r="VVD33" s="546"/>
      <c r="VVE33" s="546"/>
      <c r="VVF33" s="546"/>
      <c r="VVG33" s="546"/>
      <c r="VVH33" s="546"/>
      <c r="VVI33" s="546"/>
      <c r="VVJ33" s="546"/>
      <c r="VVK33" s="546"/>
      <c r="VVL33" s="546"/>
      <c r="VVM33" s="546"/>
      <c r="VVN33" s="546"/>
      <c r="VVO33" s="546"/>
      <c r="VVP33" s="546"/>
      <c r="VVQ33" s="546"/>
      <c r="VVR33" s="546"/>
      <c r="VVS33" s="546"/>
      <c r="VVT33" s="546"/>
      <c r="VVU33" s="546"/>
      <c r="VVV33" s="546"/>
      <c r="VVW33" s="546"/>
      <c r="VVX33" s="546"/>
      <c r="VVY33" s="546"/>
      <c r="VVZ33" s="546"/>
      <c r="VWA33" s="546"/>
      <c r="VWB33" s="546"/>
      <c r="VWC33" s="546"/>
      <c r="VWD33" s="546"/>
      <c r="VWE33" s="546"/>
      <c r="VWF33" s="546"/>
      <c r="VWG33" s="546"/>
      <c r="VWH33" s="546"/>
      <c r="VWI33" s="546"/>
      <c r="VWJ33" s="546"/>
      <c r="VWK33" s="546"/>
      <c r="VWL33" s="546"/>
      <c r="VWM33" s="546"/>
      <c r="VWN33" s="546"/>
      <c r="VWO33" s="546"/>
      <c r="VWP33" s="546"/>
      <c r="VWQ33" s="546"/>
      <c r="VWR33" s="546"/>
      <c r="VWS33" s="546"/>
      <c r="VWT33" s="546"/>
      <c r="VWU33" s="546"/>
      <c r="VWV33" s="546"/>
      <c r="VWW33" s="546"/>
      <c r="VWX33" s="546"/>
      <c r="VWY33" s="546"/>
      <c r="VWZ33" s="546"/>
      <c r="VXA33" s="546"/>
      <c r="VXB33" s="546"/>
      <c r="VXC33" s="546"/>
      <c r="VXD33" s="546"/>
      <c r="VXE33" s="546"/>
      <c r="VXF33" s="546"/>
      <c r="VXG33" s="546"/>
      <c r="VXH33" s="546"/>
      <c r="VXI33" s="546"/>
      <c r="VXJ33" s="546"/>
      <c r="VXK33" s="546"/>
      <c r="VXL33" s="546"/>
      <c r="VXM33" s="546"/>
      <c r="VXN33" s="546"/>
      <c r="VXO33" s="546"/>
      <c r="VXP33" s="546"/>
      <c r="VXQ33" s="546"/>
      <c r="VXR33" s="546"/>
      <c r="VXS33" s="546"/>
      <c r="VXT33" s="546"/>
      <c r="VXU33" s="546"/>
      <c r="VXV33" s="546"/>
      <c r="VXW33" s="546"/>
      <c r="VXX33" s="546"/>
      <c r="VXY33" s="546"/>
      <c r="VXZ33" s="546"/>
      <c r="VYA33" s="546"/>
      <c r="VYB33" s="546"/>
      <c r="VYC33" s="546"/>
      <c r="VYD33" s="546"/>
      <c r="VYE33" s="546"/>
      <c r="VYF33" s="546"/>
      <c r="VYG33" s="546"/>
      <c r="VYH33" s="546"/>
      <c r="VYI33" s="546"/>
      <c r="VYJ33" s="546"/>
      <c r="VYK33" s="546"/>
      <c r="VYL33" s="546"/>
      <c r="VYM33" s="546"/>
      <c r="VYN33" s="546"/>
      <c r="VYO33" s="546"/>
      <c r="VYP33" s="546"/>
      <c r="VYQ33" s="546"/>
      <c r="VYR33" s="546"/>
      <c r="VYS33" s="546"/>
      <c r="VYT33" s="546"/>
      <c r="VYU33" s="546"/>
      <c r="VYV33" s="546"/>
      <c r="VYW33" s="546"/>
      <c r="VYX33" s="546"/>
      <c r="VYY33" s="546"/>
      <c r="VYZ33" s="546"/>
      <c r="VZA33" s="546"/>
      <c r="VZB33" s="546"/>
      <c r="VZC33" s="546"/>
      <c r="VZD33" s="546"/>
      <c r="VZE33" s="546"/>
      <c r="VZF33" s="546"/>
      <c r="VZG33" s="546"/>
      <c r="VZH33" s="546"/>
      <c r="VZI33" s="546"/>
      <c r="VZJ33" s="546"/>
      <c r="VZK33" s="546"/>
      <c r="VZL33" s="546"/>
      <c r="VZM33" s="546"/>
      <c r="VZN33" s="546"/>
      <c r="VZO33" s="546"/>
      <c r="VZP33" s="546"/>
      <c r="VZQ33" s="546"/>
      <c r="VZR33" s="546"/>
      <c r="VZS33" s="546"/>
      <c r="VZT33" s="546"/>
      <c r="VZU33" s="546"/>
      <c r="VZV33" s="546"/>
      <c r="VZW33" s="546"/>
      <c r="VZX33" s="546"/>
      <c r="VZY33" s="546"/>
      <c r="VZZ33" s="546"/>
      <c r="WAA33" s="546"/>
      <c r="WAB33" s="546"/>
      <c r="WAC33" s="546"/>
      <c r="WAD33" s="546"/>
      <c r="WAE33" s="546"/>
      <c r="WAF33" s="546"/>
      <c r="WAG33" s="546"/>
      <c r="WAH33" s="546"/>
      <c r="WAI33" s="546"/>
      <c r="WAJ33" s="546"/>
      <c r="WAK33" s="546"/>
      <c r="WAL33" s="546"/>
      <c r="WAM33" s="546"/>
      <c r="WAN33" s="546"/>
      <c r="WAO33" s="546"/>
      <c r="WAP33" s="546"/>
      <c r="WAQ33" s="546"/>
      <c r="WAR33" s="546"/>
      <c r="WAS33" s="546"/>
      <c r="WAT33" s="546"/>
      <c r="WAU33" s="546"/>
      <c r="WAV33" s="546"/>
      <c r="WAW33" s="546"/>
      <c r="WAX33" s="546"/>
      <c r="WAY33" s="546"/>
      <c r="WAZ33" s="546"/>
      <c r="WBA33" s="546"/>
      <c r="WBB33" s="546"/>
      <c r="WBC33" s="546"/>
      <c r="WBD33" s="546"/>
      <c r="WBE33" s="546"/>
      <c r="WBF33" s="546"/>
      <c r="WBG33" s="546"/>
      <c r="WBH33" s="546"/>
      <c r="WBI33" s="546"/>
      <c r="WBJ33" s="546"/>
      <c r="WBK33" s="546"/>
      <c r="WBL33" s="546"/>
      <c r="WBM33" s="546"/>
      <c r="WBN33" s="546"/>
      <c r="WBO33" s="546"/>
      <c r="WBP33" s="546"/>
      <c r="WBQ33" s="546"/>
      <c r="WBR33" s="546"/>
      <c r="WBS33" s="546"/>
      <c r="WBT33" s="546"/>
      <c r="WBU33" s="546"/>
      <c r="WBV33" s="546"/>
      <c r="WBW33" s="546"/>
      <c r="WBX33" s="546"/>
      <c r="WBY33" s="546"/>
      <c r="WBZ33" s="546"/>
      <c r="WCA33" s="546"/>
      <c r="WCB33" s="546"/>
      <c r="WCC33" s="546"/>
      <c r="WCD33" s="546"/>
      <c r="WCE33" s="546"/>
      <c r="WCF33" s="546"/>
      <c r="WCG33" s="546"/>
      <c r="WCH33" s="546"/>
      <c r="WCI33" s="546"/>
      <c r="WCJ33" s="546"/>
      <c r="WCK33" s="546"/>
      <c r="WCL33" s="546"/>
      <c r="WCM33" s="546"/>
      <c r="WCN33" s="546"/>
      <c r="WCO33" s="546"/>
      <c r="WCP33" s="546"/>
      <c r="WCQ33" s="546"/>
      <c r="WCR33" s="546"/>
      <c r="WCS33" s="546"/>
      <c r="WCT33" s="546"/>
      <c r="WCU33" s="546"/>
      <c r="WCV33" s="546"/>
      <c r="WCW33" s="546"/>
      <c r="WCX33" s="546"/>
      <c r="WCY33" s="546"/>
      <c r="WCZ33" s="546"/>
      <c r="WDA33" s="546"/>
      <c r="WDB33" s="546"/>
      <c r="WDC33" s="546"/>
      <c r="WDD33" s="546"/>
      <c r="WDE33" s="546"/>
      <c r="WDF33" s="546"/>
      <c r="WDG33" s="546"/>
      <c r="WDH33" s="546"/>
      <c r="WDI33" s="546"/>
      <c r="WDJ33" s="546"/>
      <c r="WDK33" s="546"/>
      <c r="WDL33" s="546"/>
      <c r="WDM33" s="546"/>
      <c r="WDN33" s="546"/>
      <c r="WDO33" s="546"/>
      <c r="WDP33" s="546"/>
      <c r="WDQ33" s="546"/>
      <c r="WDR33" s="546"/>
      <c r="WDS33" s="546"/>
      <c r="WDT33" s="546"/>
      <c r="WDU33" s="546"/>
      <c r="WDV33" s="546"/>
      <c r="WDW33" s="546"/>
      <c r="WDX33" s="546"/>
      <c r="WDY33" s="546"/>
      <c r="WDZ33" s="546"/>
      <c r="WEA33" s="546"/>
      <c r="WEB33" s="546"/>
      <c r="WEC33" s="546"/>
      <c r="WED33" s="546"/>
      <c r="WEE33" s="546"/>
      <c r="WEF33" s="546"/>
      <c r="WEG33" s="546"/>
      <c r="WEH33" s="546"/>
      <c r="WEI33" s="546"/>
      <c r="WEJ33" s="546"/>
      <c r="WEK33" s="546"/>
      <c r="WEL33" s="546"/>
      <c r="WEM33" s="546"/>
      <c r="WEN33" s="546"/>
      <c r="WEO33" s="546"/>
      <c r="WEP33" s="546"/>
      <c r="WEQ33" s="546"/>
      <c r="WER33" s="546"/>
      <c r="WES33" s="546"/>
      <c r="WET33" s="546"/>
      <c r="WEU33" s="546"/>
      <c r="WEV33" s="546"/>
      <c r="WEW33" s="546"/>
      <c r="WEX33" s="546"/>
      <c r="WEY33" s="546"/>
      <c r="WEZ33" s="546"/>
      <c r="WFA33" s="546"/>
      <c r="WFB33" s="546"/>
      <c r="WFC33" s="546"/>
      <c r="WFD33" s="546"/>
      <c r="WFE33" s="546"/>
      <c r="WFF33" s="546"/>
      <c r="WFG33" s="546"/>
      <c r="WFH33" s="546"/>
      <c r="WFI33" s="546"/>
      <c r="WFJ33" s="546"/>
      <c r="WFK33" s="546"/>
      <c r="WFL33" s="546"/>
      <c r="WFM33" s="546"/>
      <c r="WFN33" s="546"/>
      <c r="WFO33" s="546"/>
      <c r="WFP33" s="546"/>
      <c r="WFQ33" s="546"/>
      <c r="WFR33" s="546"/>
      <c r="WFS33" s="546"/>
      <c r="WFT33" s="546"/>
      <c r="WFU33" s="546"/>
      <c r="WFV33" s="546"/>
      <c r="WFW33" s="546"/>
      <c r="WFX33" s="546"/>
      <c r="WFY33" s="546"/>
      <c r="WFZ33" s="546"/>
      <c r="WGA33" s="546"/>
      <c r="WGB33" s="546"/>
      <c r="WGC33" s="546"/>
      <c r="WGD33" s="546"/>
      <c r="WGE33" s="546"/>
      <c r="WGF33" s="546"/>
      <c r="WGG33" s="546"/>
      <c r="WGH33" s="546"/>
      <c r="WGI33" s="546"/>
      <c r="WGJ33" s="546"/>
      <c r="WGK33" s="546"/>
      <c r="WGL33" s="546"/>
      <c r="WGM33" s="546"/>
      <c r="WGN33" s="546"/>
      <c r="WGO33" s="546"/>
      <c r="WGP33" s="546"/>
      <c r="WGQ33" s="546"/>
      <c r="WGR33" s="546"/>
      <c r="WGS33" s="546"/>
      <c r="WGT33" s="546"/>
      <c r="WGU33" s="546"/>
      <c r="WGV33" s="546"/>
      <c r="WGW33" s="546"/>
      <c r="WGX33" s="546"/>
      <c r="WGY33" s="546"/>
      <c r="WGZ33" s="546"/>
      <c r="WHA33" s="546"/>
      <c r="WHB33" s="546"/>
      <c r="WHC33" s="546"/>
      <c r="WHD33" s="546"/>
      <c r="WHE33" s="546"/>
      <c r="WHF33" s="546"/>
      <c r="WHG33" s="546"/>
      <c r="WHH33" s="546"/>
      <c r="WHI33" s="546"/>
      <c r="WHJ33" s="546"/>
      <c r="WHK33" s="546"/>
      <c r="WHL33" s="546"/>
      <c r="WHM33" s="546"/>
      <c r="WHN33" s="546"/>
      <c r="WHO33" s="546"/>
      <c r="WHP33" s="546"/>
      <c r="WHQ33" s="546"/>
      <c r="WHR33" s="546"/>
      <c r="WHS33" s="546"/>
      <c r="WHT33" s="546"/>
      <c r="WHU33" s="546"/>
      <c r="WHV33" s="546"/>
      <c r="WHW33" s="546"/>
      <c r="WHX33" s="546"/>
      <c r="WHY33" s="546"/>
      <c r="WHZ33" s="546"/>
      <c r="WIA33" s="546"/>
      <c r="WIB33" s="546"/>
      <c r="WIC33" s="546"/>
      <c r="WID33" s="546"/>
      <c r="WIE33" s="546"/>
      <c r="WIF33" s="546"/>
      <c r="WIG33" s="546"/>
      <c r="WIH33" s="546"/>
      <c r="WII33" s="546"/>
      <c r="WIJ33" s="546"/>
      <c r="WIK33" s="546"/>
      <c r="WIL33" s="546"/>
      <c r="WIM33" s="546"/>
      <c r="WIN33" s="546"/>
      <c r="WIO33" s="546"/>
      <c r="WIP33" s="546"/>
      <c r="WIQ33" s="546"/>
      <c r="WIR33" s="546"/>
      <c r="WIS33" s="546"/>
      <c r="WIT33" s="546"/>
      <c r="WIU33" s="546"/>
      <c r="WIV33" s="546"/>
      <c r="WIW33" s="546"/>
      <c r="WIX33" s="546"/>
      <c r="WIY33" s="546"/>
      <c r="WIZ33" s="546"/>
      <c r="WJA33" s="546"/>
      <c r="WJB33" s="546"/>
      <c r="WJC33" s="546"/>
      <c r="WJD33" s="546"/>
      <c r="WJE33" s="546"/>
      <c r="WJF33" s="546"/>
      <c r="WJG33" s="546"/>
      <c r="WJH33" s="546"/>
      <c r="WJI33" s="546"/>
      <c r="WJJ33" s="546"/>
      <c r="WJK33" s="546"/>
      <c r="WJL33" s="546"/>
      <c r="WJM33" s="546"/>
      <c r="WJN33" s="546"/>
      <c r="WJO33" s="546"/>
      <c r="WJP33" s="546"/>
      <c r="WJQ33" s="546"/>
      <c r="WJR33" s="546"/>
      <c r="WJS33" s="546"/>
      <c r="WJT33" s="546"/>
      <c r="WJU33" s="546"/>
      <c r="WJV33" s="546"/>
      <c r="WJW33" s="546"/>
      <c r="WJX33" s="546"/>
      <c r="WJY33" s="546"/>
      <c r="WJZ33" s="546"/>
      <c r="WKA33" s="546"/>
      <c r="WKB33" s="546"/>
      <c r="WKC33" s="546"/>
      <c r="WKD33" s="546"/>
      <c r="WKE33" s="546"/>
      <c r="WKF33" s="546"/>
      <c r="WKG33" s="546"/>
      <c r="WKH33" s="546"/>
      <c r="WKI33" s="546"/>
      <c r="WKJ33" s="546"/>
      <c r="WKK33" s="546"/>
      <c r="WKL33" s="546"/>
      <c r="WKM33" s="546"/>
      <c r="WKN33" s="546"/>
      <c r="WKO33" s="546"/>
      <c r="WKP33" s="546"/>
      <c r="WKQ33" s="546"/>
      <c r="WKR33" s="546"/>
      <c r="WKS33" s="546"/>
      <c r="WKT33" s="546"/>
      <c r="WKU33" s="546"/>
      <c r="WKV33" s="546"/>
      <c r="WKW33" s="546"/>
      <c r="WKX33" s="546"/>
      <c r="WKY33" s="546"/>
      <c r="WKZ33" s="546"/>
      <c r="WLA33" s="546"/>
      <c r="WLB33" s="546"/>
      <c r="WLC33" s="546"/>
      <c r="WLD33" s="546"/>
      <c r="WLE33" s="546"/>
      <c r="WLF33" s="546"/>
      <c r="WLG33" s="546"/>
      <c r="WLH33" s="546"/>
      <c r="WLI33" s="546"/>
      <c r="WLJ33" s="546"/>
      <c r="WLK33" s="546"/>
      <c r="WLL33" s="546"/>
      <c r="WLM33" s="546"/>
      <c r="WLN33" s="546"/>
      <c r="WLO33" s="546"/>
      <c r="WLP33" s="546"/>
      <c r="WLQ33" s="546"/>
      <c r="WLR33" s="546"/>
      <c r="WLS33" s="546"/>
      <c r="WLT33" s="546"/>
      <c r="WLU33" s="546"/>
      <c r="WLV33" s="546"/>
      <c r="WLW33" s="546"/>
      <c r="WLX33" s="546"/>
      <c r="WLY33" s="546"/>
      <c r="WLZ33" s="546"/>
      <c r="WMA33" s="546"/>
      <c r="WMB33" s="546"/>
      <c r="WMC33" s="546"/>
      <c r="WMD33" s="546"/>
      <c r="WME33" s="546"/>
      <c r="WMF33" s="546"/>
      <c r="WMG33" s="546"/>
      <c r="WMH33" s="546"/>
      <c r="WMI33" s="546"/>
      <c r="WMJ33" s="546"/>
      <c r="WMK33" s="546"/>
      <c r="WML33" s="546"/>
      <c r="WMM33" s="546"/>
      <c r="WMN33" s="546"/>
      <c r="WMO33" s="546"/>
      <c r="WMP33" s="546"/>
      <c r="WMQ33" s="546"/>
      <c r="WMR33" s="546"/>
      <c r="WMS33" s="546"/>
      <c r="WMT33" s="546"/>
      <c r="WMU33" s="546"/>
      <c r="WMV33" s="546"/>
      <c r="WMW33" s="546"/>
      <c r="WMX33" s="546"/>
      <c r="WMY33" s="546"/>
      <c r="WMZ33" s="546"/>
      <c r="WNA33" s="546"/>
      <c r="WNB33" s="546"/>
      <c r="WNC33" s="546"/>
      <c r="WND33" s="546"/>
      <c r="WNE33" s="546"/>
      <c r="WNF33" s="546"/>
      <c r="WNG33" s="546"/>
      <c r="WNH33" s="546"/>
      <c r="WNI33" s="546"/>
      <c r="WNJ33" s="546"/>
      <c r="WNK33" s="546"/>
      <c r="WNL33" s="546"/>
      <c r="WNM33" s="546"/>
      <c r="WNN33" s="546"/>
      <c r="WNO33" s="546"/>
      <c r="WNP33" s="546"/>
      <c r="WNQ33" s="546"/>
      <c r="WNR33" s="546"/>
      <c r="WNS33" s="546"/>
      <c r="WNT33" s="546"/>
      <c r="WNU33" s="546"/>
      <c r="WNV33" s="546"/>
      <c r="WNW33" s="546"/>
      <c r="WNX33" s="546"/>
      <c r="WNY33" s="546"/>
      <c r="WNZ33" s="546"/>
      <c r="WOA33" s="546"/>
      <c r="WOB33" s="546"/>
      <c r="WOC33" s="546"/>
      <c r="WOD33" s="546"/>
      <c r="WOE33" s="546"/>
      <c r="WOF33" s="546"/>
      <c r="WOG33" s="546"/>
      <c r="WOH33" s="546"/>
      <c r="WOI33" s="546"/>
      <c r="WOJ33" s="546"/>
      <c r="WOK33" s="546"/>
      <c r="WOL33" s="546"/>
      <c r="WOM33" s="546"/>
      <c r="WON33" s="546"/>
      <c r="WOO33" s="546"/>
      <c r="WOP33" s="546"/>
      <c r="WOQ33" s="546"/>
      <c r="WOR33" s="546"/>
      <c r="WOS33" s="546"/>
      <c r="WOT33" s="546"/>
      <c r="WOU33" s="546"/>
      <c r="WOV33" s="546"/>
      <c r="WOW33" s="546"/>
      <c r="WOX33" s="546"/>
      <c r="WOY33" s="546"/>
      <c r="WOZ33" s="546"/>
      <c r="WPA33" s="546"/>
      <c r="WPB33" s="546"/>
      <c r="WPC33" s="546"/>
      <c r="WPD33" s="546"/>
      <c r="WPE33" s="546"/>
      <c r="WPF33" s="546"/>
      <c r="WPG33" s="546"/>
      <c r="WPH33" s="546"/>
      <c r="WPI33" s="546"/>
      <c r="WPJ33" s="546"/>
      <c r="WPK33" s="546"/>
      <c r="WPL33" s="546"/>
      <c r="WPM33" s="546"/>
      <c r="WPN33" s="546"/>
      <c r="WPO33" s="546"/>
      <c r="WPP33" s="546"/>
      <c r="WPQ33" s="546"/>
      <c r="WPR33" s="546"/>
      <c r="WPS33" s="546"/>
      <c r="WPT33" s="546"/>
      <c r="WPU33" s="546"/>
      <c r="WPV33" s="546"/>
      <c r="WPW33" s="546"/>
      <c r="WPX33" s="546"/>
      <c r="WPY33" s="546"/>
      <c r="WPZ33" s="546"/>
      <c r="WQA33" s="546"/>
      <c r="WQB33" s="546"/>
      <c r="WQC33" s="546"/>
      <c r="WQD33" s="546"/>
      <c r="WQE33" s="546"/>
      <c r="WQF33" s="546"/>
      <c r="WQG33" s="546"/>
      <c r="WQH33" s="546"/>
      <c r="WQI33" s="546"/>
      <c r="WQJ33" s="546"/>
      <c r="WQK33" s="546"/>
      <c r="WQL33" s="546"/>
      <c r="WQM33" s="546"/>
      <c r="WQN33" s="546"/>
      <c r="WQO33" s="546"/>
      <c r="WQP33" s="546"/>
      <c r="WQQ33" s="546"/>
      <c r="WQR33" s="546"/>
      <c r="WQS33" s="546"/>
      <c r="WQT33" s="546"/>
      <c r="WQU33" s="546"/>
      <c r="WQV33" s="546"/>
      <c r="WQW33" s="546"/>
      <c r="WQX33" s="546"/>
      <c r="WQY33" s="546"/>
      <c r="WQZ33" s="546"/>
      <c r="WRA33" s="546"/>
      <c r="WRB33" s="546"/>
      <c r="WRC33" s="546"/>
      <c r="WRD33" s="546"/>
      <c r="WRE33" s="546"/>
      <c r="WRF33" s="546"/>
      <c r="WRG33" s="546"/>
      <c r="WRH33" s="546"/>
      <c r="WRI33" s="546"/>
      <c r="WRJ33" s="546"/>
      <c r="WRK33" s="546"/>
      <c r="WRL33" s="546"/>
      <c r="WRM33" s="546"/>
      <c r="WRN33" s="546"/>
      <c r="WRO33" s="546"/>
      <c r="WRP33" s="546"/>
      <c r="WRQ33" s="546"/>
      <c r="WRR33" s="546"/>
      <c r="WRS33" s="546"/>
      <c r="WRT33" s="546"/>
      <c r="WRU33" s="546"/>
      <c r="WRV33" s="546"/>
      <c r="WRW33" s="546"/>
      <c r="WRX33" s="546"/>
      <c r="WRY33" s="546"/>
      <c r="WRZ33" s="546"/>
      <c r="WSA33" s="546"/>
      <c r="WSB33" s="546"/>
      <c r="WSC33" s="546"/>
      <c r="WSD33" s="546"/>
      <c r="WSE33" s="546"/>
      <c r="WSF33" s="546"/>
      <c r="WSG33" s="546"/>
      <c r="WSH33" s="546"/>
      <c r="WSI33" s="546"/>
      <c r="WSJ33" s="546"/>
      <c r="WSK33" s="546"/>
      <c r="WSL33" s="546"/>
      <c r="WSM33" s="546"/>
      <c r="WSN33" s="546"/>
      <c r="WSO33" s="546"/>
      <c r="WSP33" s="546"/>
      <c r="WSQ33" s="546"/>
      <c r="WSR33" s="546"/>
      <c r="WSS33" s="546"/>
      <c r="WST33" s="546"/>
      <c r="WSU33" s="546"/>
      <c r="WSV33" s="546"/>
      <c r="WSW33" s="546"/>
      <c r="WSX33" s="546"/>
      <c r="WSY33" s="546"/>
      <c r="WSZ33" s="546"/>
      <c r="WTA33" s="546"/>
      <c r="WTB33" s="546"/>
      <c r="WTC33" s="546"/>
      <c r="WTD33" s="546"/>
      <c r="WTE33" s="546"/>
      <c r="WTF33" s="546"/>
      <c r="WTG33" s="546"/>
      <c r="WTH33" s="546"/>
      <c r="WTI33" s="546"/>
      <c r="WTJ33" s="546"/>
      <c r="WTK33" s="546"/>
      <c r="WTL33" s="546"/>
      <c r="WTM33" s="546"/>
      <c r="WTN33" s="546"/>
      <c r="WTO33" s="546"/>
      <c r="WTP33" s="546"/>
      <c r="WTQ33" s="546"/>
      <c r="WTR33" s="546"/>
      <c r="WTS33" s="546"/>
      <c r="WTT33" s="546"/>
      <c r="WTU33" s="546"/>
      <c r="WTV33" s="546"/>
      <c r="WTW33" s="546"/>
      <c r="WTX33" s="546"/>
      <c r="WTY33" s="546"/>
      <c r="WTZ33" s="546"/>
      <c r="WUA33" s="546"/>
      <c r="WUB33" s="546"/>
      <c r="WUC33" s="546"/>
      <c r="WUD33" s="546"/>
      <c r="WUE33" s="546"/>
      <c r="WUF33" s="546"/>
      <c r="WUG33" s="546"/>
      <c r="WUH33" s="546"/>
      <c r="WUI33" s="546"/>
      <c r="WUJ33" s="546"/>
      <c r="WUK33" s="546"/>
      <c r="WUL33" s="546"/>
      <c r="WUM33" s="546"/>
      <c r="WUN33" s="546"/>
      <c r="WUO33" s="546"/>
      <c r="WUP33" s="546"/>
      <c r="WUQ33" s="546"/>
      <c r="WUR33" s="546"/>
      <c r="WUS33" s="546"/>
      <c r="WUT33" s="546"/>
      <c r="WUU33" s="546"/>
      <c r="WUV33" s="546"/>
      <c r="WUW33" s="546"/>
      <c r="WUX33" s="546"/>
      <c r="WUY33" s="546"/>
      <c r="WUZ33" s="546"/>
      <c r="WVA33" s="546"/>
      <c r="WVB33" s="546"/>
      <c r="WVC33" s="546"/>
      <c r="WVD33" s="546"/>
      <c r="WVE33" s="546"/>
      <c r="WVF33" s="546"/>
      <c r="WVG33" s="546"/>
      <c r="WVH33" s="546"/>
      <c r="WVI33" s="546"/>
      <c r="WVJ33" s="546"/>
      <c r="WVK33" s="546"/>
      <c r="WVL33" s="546"/>
      <c r="WVM33" s="546"/>
      <c r="WVN33" s="546"/>
      <c r="WVO33" s="546"/>
      <c r="WVP33" s="546"/>
      <c r="WVQ33" s="546"/>
      <c r="WVR33" s="546"/>
      <c r="WVS33" s="546"/>
      <c r="WVT33" s="546"/>
      <c r="WVU33" s="546"/>
      <c r="WVV33" s="546"/>
      <c r="WVW33" s="546"/>
      <c r="WVX33" s="546"/>
      <c r="WVY33" s="546"/>
      <c r="WVZ33" s="546"/>
      <c r="WWA33" s="546"/>
      <c r="WWB33" s="546"/>
      <c r="WWC33" s="546"/>
      <c r="WWD33" s="546"/>
      <c r="WWE33" s="546"/>
      <c r="WWF33" s="546"/>
      <c r="WWG33" s="546"/>
      <c r="WWH33" s="546"/>
      <c r="WWI33" s="546"/>
      <c r="WWJ33" s="546"/>
      <c r="WWK33" s="546"/>
      <c r="WWL33" s="546"/>
      <c r="WWM33" s="546"/>
      <c r="WWN33" s="546"/>
      <c r="WWO33" s="546"/>
      <c r="WWP33" s="546"/>
      <c r="WWQ33" s="546"/>
      <c r="WWR33" s="546"/>
      <c r="WWS33" s="546"/>
      <c r="WWT33" s="546"/>
      <c r="WWU33" s="546"/>
      <c r="WWV33" s="546"/>
      <c r="WWW33" s="546"/>
      <c r="WWX33" s="546"/>
      <c r="WWY33" s="546"/>
      <c r="WWZ33" s="546"/>
      <c r="WXA33" s="546"/>
      <c r="WXB33" s="546"/>
      <c r="WXC33" s="546"/>
      <c r="WXD33" s="546"/>
      <c r="WXE33" s="546"/>
      <c r="WXF33" s="546"/>
      <c r="WXG33" s="546"/>
      <c r="WXH33" s="546"/>
      <c r="WXI33" s="546"/>
      <c r="WXJ33" s="546"/>
      <c r="WXK33" s="546"/>
      <c r="WXL33" s="546"/>
      <c r="WXM33" s="546"/>
      <c r="WXN33" s="546"/>
      <c r="WXO33" s="546"/>
      <c r="WXP33" s="546"/>
      <c r="WXQ33" s="546"/>
      <c r="WXR33" s="546"/>
      <c r="WXS33" s="546"/>
      <c r="WXT33" s="546"/>
      <c r="WXU33" s="546"/>
      <c r="WXV33" s="546"/>
      <c r="WXW33" s="546"/>
      <c r="WXX33" s="546"/>
      <c r="WXY33" s="546"/>
      <c r="WXZ33" s="546"/>
      <c r="WYA33" s="546"/>
      <c r="WYB33" s="546"/>
      <c r="WYC33" s="546"/>
      <c r="WYD33" s="546"/>
      <c r="WYE33" s="546"/>
      <c r="WYF33" s="546"/>
      <c r="WYG33" s="546"/>
      <c r="WYH33" s="546"/>
      <c r="WYI33" s="546"/>
      <c r="WYJ33" s="546"/>
      <c r="WYK33" s="546"/>
      <c r="WYL33" s="546"/>
      <c r="WYM33" s="546"/>
      <c r="WYN33" s="546"/>
      <c r="WYO33" s="546"/>
      <c r="WYP33" s="546"/>
      <c r="WYQ33" s="546"/>
      <c r="WYR33" s="546"/>
      <c r="WYS33" s="546"/>
      <c r="WYT33" s="546"/>
      <c r="WYU33" s="546"/>
      <c r="WYV33" s="546"/>
      <c r="WYW33" s="546"/>
      <c r="WYX33" s="546"/>
      <c r="WYY33" s="546"/>
      <c r="WYZ33" s="546"/>
      <c r="WZA33" s="546"/>
      <c r="WZB33" s="546"/>
      <c r="WZC33" s="546"/>
      <c r="WZD33" s="546"/>
      <c r="WZE33" s="546"/>
      <c r="WZF33" s="546"/>
      <c r="WZG33" s="546"/>
      <c r="WZH33" s="546"/>
      <c r="WZI33" s="546"/>
      <c r="WZJ33" s="546"/>
      <c r="WZK33" s="546"/>
      <c r="WZL33" s="546"/>
      <c r="WZM33" s="546"/>
      <c r="WZN33" s="546"/>
      <c r="WZO33" s="546"/>
      <c r="WZP33" s="546"/>
      <c r="WZQ33" s="546"/>
      <c r="WZR33" s="546"/>
      <c r="WZS33" s="546"/>
      <c r="WZT33" s="546"/>
      <c r="WZU33" s="546"/>
      <c r="WZV33" s="546"/>
      <c r="WZW33" s="546"/>
      <c r="WZX33" s="546"/>
      <c r="WZY33" s="546"/>
      <c r="WZZ33" s="546"/>
      <c r="XAA33" s="546"/>
      <c r="XAB33" s="546"/>
      <c r="XAC33" s="546"/>
      <c r="XAD33" s="546"/>
      <c r="XAE33" s="546"/>
      <c r="XAF33" s="546"/>
      <c r="XAG33" s="546"/>
      <c r="XAH33" s="546"/>
      <c r="XAI33" s="546"/>
      <c r="XAJ33" s="546"/>
      <c r="XAK33" s="546"/>
      <c r="XAL33" s="546"/>
      <c r="XAM33" s="546"/>
      <c r="XAN33" s="546"/>
      <c r="XAO33" s="546"/>
      <c r="XAP33" s="546"/>
      <c r="XAQ33" s="546"/>
      <c r="XAR33" s="546"/>
      <c r="XAS33" s="546"/>
      <c r="XAT33" s="546"/>
      <c r="XAU33" s="546"/>
      <c r="XAV33" s="546"/>
      <c r="XAW33" s="546"/>
      <c r="XAX33" s="546"/>
      <c r="XAY33" s="546"/>
      <c r="XAZ33" s="546"/>
      <c r="XBA33" s="546"/>
      <c r="XBB33" s="546"/>
      <c r="XBC33" s="546"/>
      <c r="XBD33" s="546"/>
      <c r="XBE33" s="546"/>
      <c r="XBF33" s="546"/>
      <c r="XBG33" s="546"/>
      <c r="XBH33" s="546"/>
      <c r="XBI33" s="546"/>
      <c r="XBJ33" s="546"/>
      <c r="XBK33" s="546"/>
      <c r="XBL33" s="546"/>
      <c r="XBM33" s="546"/>
      <c r="XBN33" s="546"/>
      <c r="XBO33" s="546"/>
      <c r="XBP33" s="546"/>
      <c r="XBQ33" s="546"/>
      <c r="XBR33" s="546"/>
      <c r="XBS33" s="546"/>
      <c r="XBT33" s="546"/>
      <c r="XBU33" s="546"/>
      <c r="XBV33" s="546"/>
      <c r="XBW33" s="546"/>
      <c r="XBX33" s="546"/>
      <c r="XBY33" s="546"/>
      <c r="XBZ33" s="546"/>
      <c r="XCA33" s="546"/>
      <c r="XCB33" s="546"/>
      <c r="XCC33" s="546"/>
      <c r="XCD33" s="546"/>
      <c r="XCE33" s="546"/>
      <c r="XCF33" s="546"/>
      <c r="XCG33" s="546"/>
      <c r="XCH33" s="546"/>
      <c r="XCI33" s="546"/>
      <c r="XCJ33" s="546"/>
      <c r="XCK33" s="546"/>
      <c r="XCL33" s="546"/>
      <c r="XCM33" s="546"/>
      <c r="XCN33" s="546"/>
      <c r="XCO33" s="546"/>
      <c r="XCP33" s="546"/>
      <c r="XCQ33" s="546"/>
      <c r="XCR33" s="546"/>
      <c r="XCS33" s="546"/>
      <c r="XCT33" s="546"/>
      <c r="XCU33" s="546"/>
      <c r="XCV33" s="546"/>
      <c r="XCW33" s="546"/>
      <c r="XCX33" s="546"/>
      <c r="XCY33" s="546"/>
      <c r="XCZ33" s="546"/>
      <c r="XDA33" s="546"/>
      <c r="XDB33" s="546"/>
      <c r="XDC33" s="546"/>
      <c r="XDD33" s="546"/>
      <c r="XDE33" s="546"/>
      <c r="XDF33" s="546"/>
      <c r="XDG33" s="546"/>
      <c r="XDH33" s="546"/>
      <c r="XDI33" s="546"/>
      <c r="XDJ33" s="546"/>
      <c r="XDK33" s="546"/>
      <c r="XDL33" s="546"/>
      <c r="XDM33" s="546"/>
      <c r="XDN33" s="546"/>
      <c r="XDO33" s="546"/>
      <c r="XDP33" s="546"/>
      <c r="XDQ33" s="546"/>
      <c r="XDR33" s="546"/>
      <c r="XDS33" s="546"/>
      <c r="XDT33" s="546"/>
      <c r="XDU33" s="546"/>
      <c r="XDV33" s="546"/>
      <c r="XDW33" s="546"/>
      <c r="XDX33" s="546"/>
      <c r="XDY33" s="546"/>
      <c r="XDZ33" s="546"/>
      <c r="XEA33" s="546"/>
      <c r="XEB33" s="546"/>
      <c r="XEC33" s="546"/>
      <c r="XED33" s="546"/>
      <c r="XEE33" s="546"/>
      <c r="XEF33" s="546"/>
      <c r="XEG33" s="546"/>
      <c r="XEH33" s="546"/>
      <c r="XEI33" s="547"/>
      <c r="XEJ33" s="546"/>
      <c r="XEK33" s="546"/>
      <c r="XEL33" s="546"/>
      <c r="XEM33" s="546"/>
      <c r="XEN33" s="546"/>
      <c r="XEO33" s="546"/>
      <c r="XEP33" s="546"/>
      <c r="XEQ33" s="546"/>
      <c r="XER33" s="546"/>
      <c r="XES33" s="546"/>
      <c r="XET33" s="546"/>
      <c r="XEU33" s="546"/>
      <c r="XEV33" s="546"/>
      <c r="XEW33" s="546"/>
      <c r="XEX33" s="546"/>
      <c r="XEY33" s="546"/>
      <c r="XEZ33" s="546"/>
      <c r="XFA33" s="546"/>
      <c r="XFB33" s="546"/>
      <c r="XFC33" s="546"/>
      <c r="XFD33" s="546"/>
    </row>
    <row r="34" s="512" customFormat="true" ht="17" customHeight="true" spans="3:8">
      <c r="C34" s="530"/>
      <c r="D34" s="530"/>
      <c r="H34" s="516"/>
    </row>
    <row r="35" s="512" customFormat="true" ht="20.1" customHeight="true" spans="8:8">
      <c r="H35" s="516"/>
    </row>
    <row r="36" s="512" customFormat="true" ht="20.1" customHeight="true" spans="8:8">
      <c r="H36" s="516"/>
    </row>
    <row r="37" s="512" customFormat="true" ht="20.1" customHeight="true" spans="8:8">
      <c r="H37" s="516"/>
    </row>
    <row r="38" s="512" customFormat="true" ht="20.1" customHeight="true" spans="8:8">
      <c r="H38" s="516"/>
    </row>
    <row r="39" s="512" customFormat="true" ht="20.1" customHeight="true" spans="8:8">
      <c r="H39" s="516"/>
    </row>
    <row r="40" s="512" customFormat="true" ht="20.1" customHeight="true" spans="8:8">
      <c r="H40" s="516"/>
    </row>
    <row r="41" s="512" customFormat="true" ht="20.1" customHeight="true" spans="8:8">
      <c r="H41" s="516"/>
    </row>
    <row r="42" s="512" customFormat="true" ht="20.1" customHeight="true" spans="8:8">
      <c r="H42" s="516"/>
    </row>
    <row r="43" s="512" customFormat="true" ht="20.1" customHeight="true" spans="8:8">
      <c r="H43" s="516"/>
    </row>
    <row r="44" s="512" customFormat="true" ht="20.1" customHeight="true" spans="8:8">
      <c r="H44" s="516"/>
    </row>
    <row r="45" s="512" customFormat="true" ht="20.1" customHeight="true" spans="8:8">
      <c r="H45" s="516"/>
    </row>
    <row r="46" s="512" customFormat="true" ht="20.1" customHeight="true" spans="8:8">
      <c r="H46" s="516"/>
    </row>
    <row r="47" s="512" customFormat="true" ht="20.1" customHeight="true" spans="8:8">
      <c r="H47" s="516"/>
    </row>
    <row r="48" s="512" customFormat="true" ht="20.1" customHeight="true" spans="8:8">
      <c r="H48" s="516"/>
    </row>
    <row r="49" s="512" customFormat="true" ht="20.1" customHeight="true" spans="8:8">
      <c r="H49" s="516"/>
    </row>
    <row r="50" s="512" customFormat="true" ht="20.1" customHeight="true" spans="8:8">
      <c r="H50" s="516"/>
    </row>
    <row r="51" s="512" customFormat="true" ht="20.1" customHeight="true" spans="8:8">
      <c r="H51" s="516"/>
    </row>
    <row r="52" s="512" customFormat="true" ht="20.1" customHeight="true" spans="8:8">
      <c r="H52" s="516"/>
    </row>
    <row r="53" s="512" customFormat="true" ht="20.1" customHeight="true" spans="8:8">
      <c r="H53" s="516"/>
    </row>
    <row r="54" s="512" customFormat="true" ht="20.1" customHeight="true" spans="8:8">
      <c r="H54" s="516"/>
    </row>
    <row r="55" s="512" customFormat="true" ht="20.1" customHeight="true" spans="8:8">
      <c r="H55" s="516"/>
    </row>
    <row r="56" s="512" customFormat="true" ht="20.1" customHeight="true" spans="8:8">
      <c r="H56" s="516"/>
    </row>
    <row r="57" s="512" customFormat="true" ht="20.1" customHeight="true" spans="8:8">
      <c r="H57" s="516"/>
    </row>
    <row r="58" s="512" customFormat="true" ht="20.1" customHeight="true" spans="8:8">
      <c r="H58" s="516"/>
    </row>
    <row r="59" s="512" customFormat="true" ht="20.1" customHeight="true" spans="8:8">
      <c r="H59" s="516"/>
    </row>
    <row r="60" s="512" customFormat="true" ht="20.1" customHeight="true" spans="8:8">
      <c r="H60" s="516"/>
    </row>
    <row r="61" s="512" customFormat="true" ht="20.1" customHeight="true" spans="8:8">
      <c r="H61" s="516"/>
    </row>
    <row r="62" s="512" customFormat="true" ht="20.1" customHeight="true" spans="8:8">
      <c r="H62" s="516"/>
    </row>
    <row r="63" s="512" customFormat="true" ht="20.1" customHeight="true" spans="8:8">
      <c r="H63" s="516"/>
    </row>
    <row r="64" s="512" customFormat="true" ht="20.1" customHeight="true" spans="8:8">
      <c r="H64" s="516"/>
    </row>
    <row r="65" s="512" customFormat="true" ht="20.1" customHeight="true" spans="8:8">
      <c r="H65" s="516"/>
    </row>
    <row r="66" s="512" customFormat="true" ht="20.1" customHeight="true" spans="8:8">
      <c r="H66" s="516"/>
    </row>
    <row r="67" s="512" customFormat="true" ht="20.1" customHeight="true" spans="8:8">
      <c r="H67" s="516"/>
    </row>
    <row r="68" s="512" customFormat="true" ht="20.1" customHeight="true" spans="8:8">
      <c r="H68" s="516"/>
    </row>
    <row r="69" s="512" customFormat="true" ht="20.1" customHeight="true" spans="8:8">
      <c r="H69" s="516"/>
    </row>
    <row r="70" s="512" customFormat="true" ht="20.1" customHeight="true" spans="8:8">
      <c r="H70" s="516"/>
    </row>
    <row r="71" s="512" customFormat="true" ht="20.1" customHeight="true" spans="8:8">
      <c r="H71" s="516"/>
    </row>
    <row r="72" s="512" customFormat="true" ht="20.1" customHeight="true" spans="8:8">
      <c r="H72" s="516"/>
    </row>
    <row r="73" s="512" customFormat="true" ht="20.1" customHeight="true" spans="8:8">
      <c r="H73" s="516"/>
    </row>
    <row r="74" s="512" customFormat="true" ht="20.1" customHeight="true" spans="8:8">
      <c r="H74" s="516"/>
    </row>
    <row r="75" s="512" customFormat="true" ht="20.1" customHeight="true" spans="8:8">
      <c r="H75" s="516"/>
    </row>
    <row r="76" s="512" customFormat="true" ht="20.1" customHeight="true" spans="8:8">
      <c r="H76" s="516"/>
    </row>
    <row r="77" s="512" customFormat="true" ht="20.1" customHeight="true" spans="8:8">
      <c r="H77" s="516"/>
    </row>
    <row r="78" s="512" customFormat="true" ht="20.1" customHeight="true" spans="8:8">
      <c r="H78" s="516"/>
    </row>
    <row r="79" s="512" customFormat="true" ht="20.1" customHeight="true" spans="8:8">
      <c r="H79" s="516"/>
    </row>
    <row r="80" s="512" customFormat="true" ht="20.1" customHeight="true" spans="8:8">
      <c r="H80" s="516"/>
    </row>
    <row r="81" s="512" customFormat="true" ht="20.1" customHeight="true" spans="8:8">
      <c r="H81" s="516"/>
    </row>
    <row r="82" s="512" customFormat="true" ht="20.1" customHeight="true" spans="8:8">
      <c r="H82" s="516"/>
    </row>
    <row r="83" s="512" customFormat="true" ht="20.1" customHeight="true" spans="8:8">
      <c r="H83" s="516"/>
    </row>
    <row r="84" s="512" customFormat="true" ht="20.1" customHeight="true" spans="8:8">
      <c r="H84" s="516"/>
    </row>
    <row r="85" s="512" customFormat="true" ht="20.1" customHeight="true" spans="8:8">
      <c r="H85" s="516"/>
    </row>
    <row r="86" s="512" customFormat="true" ht="20.1" customHeight="true" spans="8:8">
      <c r="H86" s="516"/>
    </row>
    <row r="87" s="512" customFormat="true" ht="20.1" customHeight="true" spans="8:8">
      <c r="H87" s="516"/>
    </row>
    <row r="88" s="512" customFormat="true" ht="20.1" customHeight="true" spans="8:8">
      <c r="H88" s="516"/>
    </row>
    <row r="89" s="512" customFormat="true" ht="20.1" customHeight="true" spans="8:8">
      <c r="H89" s="516"/>
    </row>
    <row r="90" s="512" customFormat="true" ht="20.1" customHeight="true" spans="8:8">
      <c r="H90" s="516"/>
    </row>
    <row r="91" s="512" customFormat="true" ht="20.1" customHeight="true" spans="8:8">
      <c r="H91" s="516"/>
    </row>
    <row r="92" s="512" customFormat="true" ht="20.1" customHeight="true" spans="8:8">
      <c r="H92" s="516"/>
    </row>
    <row r="93" s="512" customFormat="true" ht="20.1" customHeight="true" spans="8:8">
      <c r="H93" s="516"/>
    </row>
    <row r="94" s="512" customFormat="true" ht="20.1" customHeight="true" spans="8:8">
      <c r="H94" s="516"/>
    </row>
    <row r="95" s="512" customFormat="true" ht="20.1" customHeight="true" spans="8:8">
      <c r="H95" s="516"/>
    </row>
    <row r="96" s="512" customFormat="true" ht="20.1" customHeight="true" spans="8:8">
      <c r="H96" s="516"/>
    </row>
    <row r="97" s="512" customFormat="true" ht="20.1" customHeight="true" spans="8:8">
      <c r="H97" s="516"/>
    </row>
    <row r="98" s="512" customFormat="true" ht="20.1" customHeight="true" spans="8:8">
      <c r="H98" s="516"/>
    </row>
    <row r="99" s="512" customFormat="true" ht="20.1" customHeight="true" spans="8:8">
      <c r="H99" s="516"/>
    </row>
    <row r="100" s="512" customFormat="true" ht="20.1" customHeight="true" spans="8:8">
      <c r="H100" s="516"/>
    </row>
    <row r="101" s="512" customFormat="true" ht="20.1" customHeight="true" spans="8:8">
      <c r="H101" s="516"/>
    </row>
    <row r="102" s="512" customFormat="true" ht="20.1" customHeight="true" spans="8:8">
      <c r="H102" s="516"/>
    </row>
    <row r="103" s="512" customFormat="true" ht="20.1" customHeight="true" spans="8:8">
      <c r="H103" s="516"/>
    </row>
    <row r="104" s="512" customFormat="true" ht="20.1" customHeight="true" spans="8:8">
      <c r="H104" s="516"/>
    </row>
    <row r="105" s="512" customFormat="true" ht="20.1" customHeight="true" spans="8:8">
      <c r="H105" s="516"/>
    </row>
    <row r="106" s="512" customFormat="true" ht="20.1" customHeight="true" spans="8:8">
      <c r="H106" s="516"/>
    </row>
    <row r="107" s="512" customFormat="true" ht="20.1" customHeight="true" spans="8:8">
      <c r="H107" s="516"/>
    </row>
    <row r="108" s="512" customFormat="true" ht="20.1" customHeight="true" spans="8:8">
      <c r="H108" s="516"/>
    </row>
    <row r="109" s="514" customFormat="true" ht="20.1" customHeight="true" spans="1:8">
      <c r="A109" s="512"/>
      <c r="B109" s="512"/>
      <c r="C109" s="512"/>
      <c r="D109" s="512"/>
      <c r="H109" s="548"/>
    </row>
    <row r="110" s="512" customFormat="true" ht="20.1" customHeight="true" spans="8:8">
      <c r="H110" s="516"/>
    </row>
    <row r="111" s="512" customFormat="true" ht="20.1" customHeight="true" spans="8:8">
      <c r="H111" s="516"/>
    </row>
    <row r="112" s="512" customFormat="true" ht="20.1" customHeight="true" spans="8:8">
      <c r="H112" s="516"/>
    </row>
    <row r="113" s="512" customFormat="true" ht="20.1" customHeight="true" spans="8:8">
      <c r="H113" s="516"/>
    </row>
    <row r="114" s="512" customFormat="true" ht="20.1" customHeight="true" spans="8:8">
      <c r="H114" s="516"/>
    </row>
    <row r="115" s="512" customFormat="true" ht="20.1" customHeight="true" spans="8:8">
      <c r="H115" s="516"/>
    </row>
    <row r="116" s="512" customFormat="true" ht="20.1" customHeight="true" spans="8:8">
      <c r="H116" s="516"/>
    </row>
    <row r="117" s="512" customFormat="true" ht="20.1" customHeight="true" spans="8:8">
      <c r="H117" s="516"/>
    </row>
    <row r="118" s="512" customFormat="true" ht="20.1" customHeight="true" spans="8:8">
      <c r="H118" s="516"/>
    </row>
    <row r="119" s="512" customFormat="true" ht="20.1" customHeight="true" spans="8:8">
      <c r="H119" s="516"/>
    </row>
    <row r="120" s="512" customFormat="true" ht="20.1" customHeight="true" spans="8:8">
      <c r="H120" s="516"/>
    </row>
    <row r="121" s="512" customFormat="true" ht="20.1" customHeight="true" spans="8:8">
      <c r="H121" s="516"/>
    </row>
    <row r="122" s="512" customFormat="true" ht="20.1" customHeight="true" spans="8:8">
      <c r="H122" s="516"/>
    </row>
    <row r="123" s="512" customFormat="true" ht="20.1" customHeight="true" spans="8:8">
      <c r="H123" s="516"/>
    </row>
    <row r="124" s="512" customFormat="true" ht="20.1" customHeight="true" spans="8:8">
      <c r="H124" s="516"/>
    </row>
    <row r="125" s="512" customFormat="true" ht="20.1" customHeight="true" spans="8:8">
      <c r="H125" s="516"/>
    </row>
    <row r="126" s="512" customFormat="true" ht="20.1" customHeight="true" spans="8:8">
      <c r="H126" s="516"/>
    </row>
    <row r="127" s="512" customFormat="true" ht="20.1" customHeight="true" spans="8:8">
      <c r="H127" s="516"/>
    </row>
    <row r="128" s="512" customFormat="true" ht="20.1" customHeight="true" spans="8:8">
      <c r="H128" s="516"/>
    </row>
    <row r="129" s="512" customFormat="true" ht="20.1" customHeight="true" spans="8:8">
      <c r="H129" s="516"/>
    </row>
    <row r="130" s="512" customFormat="true" ht="20.1" customHeight="true" spans="8:8">
      <c r="H130" s="516"/>
    </row>
    <row r="131" s="512" customFormat="true" ht="20.1" customHeight="true" spans="8:8">
      <c r="H131" s="516"/>
    </row>
    <row r="132" s="512" customFormat="true" ht="20.1" customHeight="true" spans="8:8">
      <c r="H132" s="516"/>
    </row>
    <row r="133" s="512" customFormat="true" ht="20.1" customHeight="true" spans="8:8">
      <c r="H133" s="516"/>
    </row>
    <row r="134" s="512" customFormat="true" ht="20.1" customHeight="true" spans="8:8">
      <c r="H134" s="516"/>
    </row>
    <row r="135" s="512" customFormat="true" ht="20.1" customHeight="true" spans="8:8">
      <c r="H135" s="516"/>
    </row>
    <row r="136" s="512" customFormat="true" ht="20.1" customHeight="true" spans="8:8">
      <c r="H136" s="516"/>
    </row>
    <row r="137" s="512" customFormat="true" ht="20.1" customHeight="true" spans="8:8">
      <c r="H137" s="516"/>
    </row>
    <row r="138" s="512" customFormat="true" ht="20.1" customHeight="true" spans="8:8">
      <c r="H138" s="516"/>
    </row>
    <row r="139" s="512" customFormat="true" ht="20.1" customHeight="true" spans="8:8">
      <c r="H139" s="516"/>
    </row>
    <row r="140" s="512" customFormat="true" ht="20.1" customHeight="true" spans="8:8">
      <c r="H140" s="516"/>
    </row>
    <row r="141" s="512" customFormat="true" ht="20.1" customHeight="true" spans="8:8">
      <c r="H141" s="516"/>
    </row>
    <row r="142" s="512" customFormat="true" ht="20.1" customHeight="true" spans="8:8">
      <c r="H142" s="516"/>
    </row>
    <row r="143" s="512" customFormat="true" ht="20.1" customHeight="true" spans="8:8">
      <c r="H143" s="516"/>
    </row>
    <row r="144" s="512" customFormat="true" ht="20.1" customHeight="true" spans="8:8">
      <c r="H144" s="516"/>
    </row>
    <row r="145" s="512" customFormat="true" ht="20.1" customHeight="true" spans="8:8">
      <c r="H145" s="516"/>
    </row>
    <row r="146" s="512" customFormat="true" ht="20.1" customHeight="true" spans="8:8">
      <c r="H146" s="516"/>
    </row>
    <row r="147" s="512" customFormat="true" ht="20.1" customHeight="true" spans="8:8">
      <c r="H147" s="516"/>
    </row>
    <row r="148" s="512" customFormat="true" ht="20.1" customHeight="true" spans="8:8">
      <c r="H148" s="516"/>
    </row>
    <row r="149" s="512" customFormat="true" ht="20.1" customHeight="true" spans="8:8">
      <c r="H149" s="516"/>
    </row>
    <row r="150" s="512" customFormat="true" ht="20.1" customHeight="true" spans="8:8">
      <c r="H150" s="516"/>
    </row>
    <row r="151" s="512" customFormat="true" ht="20.1" customHeight="true" spans="8:8">
      <c r="H151" s="516"/>
    </row>
    <row r="152" s="512" customFormat="true" ht="20.1" customHeight="true" spans="8:8">
      <c r="H152" s="516"/>
    </row>
    <row r="153" s="512" customFormat="true" ht="20.1" customHeight="true" spans="8:8">
      <c r="H153" s="516"/>
    </row>
    <row r="154" s="512" customFormat="true" ht="20.1" customHeight="true" spans="8:8">
      <c r="H154" s="516"/>
    </row>
    <row r="155" s="512" customFormat="true" ht="20.1" customHeight="true" spans="8:8">
      <c r="H155" s="516"/>
    </row>
    <row r="156" s="512" customFormat="true" ht="20.1" customHeight="true" spans="8:8">
      <c r="H156" s="516"/>
    </row>
    <row r="157" s="512" customFormat="true" ht="20.1" customHeight="true" spans="8:8">
      <c r="H157" s="516"/>
    </row>
    <row r="158" s="512" customFormat="true" ht="20.1" customHeight="true" spans="8:8">
      <c r="H158" s="516"/>
    </row>
    <row r="159" s="512" customFormat="true" ht="20.1" customHeight="true" spans="8:8">
      <c r="H159" s="516"/>
    </row>
    <row r="160" s="512" customFormat="true" ht="20.1" customHeight="true" spans="8:8">
      <c r="H160" s="516"/>
    </row>
    <row r="161" s="512" customFormat="true" ht="20.1" customHeight="true" spans="8:8">
      <c r="H161" s="516"/>
    </row>
    <row r="162" s="512" customFormat="true" ht="20.1" customHeight="true" spans="8:8">
      <c r="H162" s="516"/>
    </row>
    <row r="163" s="512" customFormat="true" ht="20.1" customHeight="true" spans="8:8">
      <c r="H163" s="516"/>
    </row>
    <row r="164" s="512" customFormat="true" ht="20.1" customHeight="true" spans="8:8">
      <c r="H164" s="516"/>
    </row>
    <row r="165" s="512" customFormat="true" ht="20.1" customHeight="true" spans="8:8">
      <c r="H165" s="516"/>
    </row>
    <row r="166" s="512" customFormat="true" ht="20.1" customHeight="true" spans="8:8">
      <c r="H166" s="516"/>
    </row>
    <row r="167" s="512" customFormat="true" ht="20.1" customHeight="true" spans="8:8">
      <c r="H167" s="516"/>
    </row>
    <row r="168" s="512" customFormat="true" ht="20.1" customHeight="true" spans="8:8">
      <c r="H168" s="516"/>
    </row>
    <row r="169" s="512" customFormat="true" ht="20.1" customHeight="true" spans="8:8">
      <c r="H169" s="516"/>
    </row>
    <row r="170" s="512" customFormat="true" ht="20.1" customHeight="true" spans="8:8">
      <c r="H170" s="516"/>
    </row>
    <row r="171" s="512" customFormat="true" ht="20.1" customHeight="true" spans="8:8">
      <c r="H171" s="516"/>
    </row>
    <row r="172" s="512" customFormat="true" ht="20.1" customHeight="true" spans="8:8">
      <c r="H172" s="516"/>
    </row>
    <row r="173" s="512" customFormat="true" ht="20.1" customHeight="true" spans="8:8">
      <c r="H173" s="516"/>
    </row>
    <row r="174" s="512" customFormat="true" ht="20.1" customHeight="true" spans="8:8">
      <c r="H174" s="516"/>
    </row>
    <row r="175" s="512" customFormat="true" ht="20.1" customHeight="true" spans="8:8">
      <c r="H175" s="516"/>
    </row>
    <row r="176" s="512" customFormat="true" ht="20.1" customHeight="true" spans="8:8">
      <c r="H176" s="516"/>
    </row>
    <row r="177" s="512" customFormat="true" ht="20.1" customHeight="true" spans="8:8">
      <c r="H177" s="516"/>
    </row>
    <row r="178" s="512" customFormat="true" ht="20.1" customHeight="true" spans="8:8">
      <c r="H178" s="516"/>
    </row>
    <row r="179" s="512" customFormat="true" ht="20.1" customHeight="true" spans="8:8">
      <c r="H179" s="516"/>
    </row>
    <row r="180" s="512" customFormat="true" ht="20.1" customHeight="true" spans="8:8">
      <c r="H180" s="516"/>
    </row>
    <row r="181" s="512" customFormat="true" ht="20.1" customHeight="true" spans="8:8">
      <c r="H181" s="516"/>
    </row>
    <row r="182" s="512" customFormat="true" ht="20.1" customHeight="true" spans="8:8">
      <c r="H182" s="516"/>
    </row>
    <row r="183" s="512" customFormat="true" ht="20.1" customHeight="true" spans="8:8">
      <c r="H183" s="516"/>
    </row>
    <row r="184" s="512" customFormat="true" ht="20.1" customHeight="true" spans="8:8">
      <c r="H184" s="516"/>
    </row>
    <row r="185" s="512" customFormat="true" ht="20.1" customHeight="true" spans="8:8">
      <c r="H185" s="516"/>
    </row>
    <row r="186" s="512" customFormat="true" ht="20.1" customHeight="true" spans="8:8">
      <c r="H186" s="516"/>
    </row>
    <row r="187" s="512" customFormat="true" ht="20.1" customHeight="true" spans="8:8">
      <c r="H187" s="516"/>
    </row>
  </sheetData>
  <mergeCells count="4">
    <mergeCell ref="A2:H2"/>
    <mergeCell ref="G3:H3"/>
    <mergeCell ref="A4:D4"/>
    <mergeCell ref="E4:H4"/>
  </mergeCells>
  <printOptions horizontalCentered="true"/>
  <pageMargins left="0.393055555555556" right="0.393055555555556" top="0.590277777777778" bottom="0.472222222222222" header="0.35" footer="0.236111111111111"/>
  <pageSetup paperSize="9" firstPageNumber="10" fitToHeight="0" orientation="landscape" useFirstPageNumber="true" horizontalDpi="600" verticalDpi="600"/>
  <headerFooter alignWithMargins="0" scaleWithDoc="0">
    <oddFooter>&amp;C&amp;"Arial"&amp;10第 &amp;P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XFD62"/>
  <sheetViews>
    <sheetView showGridLines="0" showZeros="0" zoomScale="130" zoomScaleNormal="130" topLeftCell="B1" workbookViewId="0">
      <selection activeCell="P16" sqref="P16"/>
    </sheetView>
  </sheetViews>
  <sheetFormatPr defaultColWidth="8" defaultRowHeight="14.25"/>
  <cols>
    <col min="1" max="1" width="8" style="144" hidden="true"/>
    <col min="2" max="2" width="11.375" style="144"/>
    <col min="3" max="3" width="46.25" style="144" customWidth="true"/>
    <col min="4" max="4" width="21" style="144" customWidth="true"/>
    <col min="5" max="16382" width="8" style="144"/>
  </cols>
  <sheetData>
    <row r="1" s="144" customFormat="true" spans="2:16384">
      <c r="B1" s="94" t="s">
        <v>1847</v>
      </c>
      <c r="XFC1"/>
      <c r="XFD1"/>
    </row>
    <row r="2" s="144" customFormat="true" ht="30" customHeight="true" spans="2:16384">
      <c r="B2" s="145" t="s">
        <v>1848</v>
      </c>
      <c r="C2" s="145"/>
      <c r="D2" s="145"/>
      <c r="XFC2"/>
      <c r="XFD2"/>
    </row>
    <row r="3" s="144" customFormat="true" spans="2:16384">
      <c r="B3" s="146" t="s">
        <v>1849</v>
      </c>
      <c r="C3" s="146"/>
      <c r="D3" s="147"/>
      <c r="XFC3"/>
      <c r="XFD3"/>
    </row>
    <row r="4" s="144" customFormat="true" ht="40" customHeight="true" spans="2:16384">
      <c r="B4" s="151" t="s">
        <v>1380</v>
      </c>
      <c r="C4" s="151" t="s">
        <v>292</v>
      </c>
      <c r="D4" s="151" t="s">
        <v>1850</v>
      </c>
      <c r="XFC4"/>
      <c r="XFD4"/>
    </row>
    <row r="5" s="144" customFormat="true" spans="2:16384">
      <c r="B5" s="152" t="s">
        <v>1851</v>
      </c>
      <c r="C5" s="152" t="s">
        <v>1852</v>
      </c>
      <c r="D5" s="153">
        <v>349</v>
      </c>
      <c r="XFC5"/>
      <c r="XFD5"/>
    </row>
    <row r="6" s="144" customFormat="true" spans="2:16384">
      <c r="B6" s="152" t="s">
        <v>1853</v>
      </c>
      <c r="C6" s="152" t="s">
        <v>1854</v>
      </c>
      <c r="D6" s="153">
        <v>349</v>
      </c>
      <c r="XFC6"/>
      <c r="XFD6"/>
    </row>
    <row r="7" s="144" customFormat="true" spans="2:16384">
      <c r="B7" s="154" t="s">
        <v>1855</v>
      </c>
      <c r="C7" s="154" t="s">
        <v>1856</v>
      </c>
      <c r="D7" s="155" t="s">
        <v>1857</v>
      </c>
      <c r="XFC7"/>
      <c r="XFD7"/>
    </row>
    <row r="8" s="144" customFormat="true" spans="2:16384">
      <c r="B8" s="154" t="s">
        <v>1858</v>
      </c>
      <c r="C8" s="154" t="s">
        <v>1859</v>
      </c>
      <c r="D8" s="155" t="s">
        <v>1857</v>
      </c>
      <c r="XFC8"/>
      <c r="XFD8"/>
    </row>
    <row r="9" s="144" customFormat="true" spans="2:16384">
      <c r="B9" s="154" t="s">
        <v>1860</v>
      </c>
      <c r="C9" s="154" t="s">
        <v>1861</v>
      </c>
      <c r="D9" s="155" t="s">
        <v>1857</v>
      </c>
      <c r="XFC9"/>
      <c r="XFD9"/>
    </row>
    <row r="10" s="144" customFormat="true" spans="2:16384">
      <c r="B10" s="154" t="s">
        <v>1862</v>
      </c>
      <c r="C10" s="154" t="s">
        <v>1863</v>
      </c>
      <c r="D10" s="155" t="s">
        <v>1857</v>
      </c>
      <c r="XFC10"/>
      <c r="XFD10"/>
    </row>
    <row r="11" s="144" customFormat="true" spans="2:16384">
      <c r="B11" s="154" t="s">
        <v>1864</v>
      </c>
      <c r="C11" s="154" t="s">
        <v>1865</v>
      </c>
      <c r="D11" s="155" t="s">
        <v>1857</v>
      </c>
      <c r="XFC11"/>
      <c r="XFD11"/>
    </row>
    <row r="12" s="144" customFormat="true" spans="2:16384">
      <c r="B12" s="154" t="s">
        <v>1866</v>
      </c>
      <c r="C12" s="154" t="s">
        <v>1867</v>
      </c>
      <c r="D12" s="155" t="s">
        <v>1857</v>
      </c>
      <c r="XFC12"/>
      <c r="XFD12"/>
    </row>
    <row r="13" s="144" customFormat="true" spans="2:16384">
      <c r="B13" s="154" t="s">
        <v>1868</v>
      </c>
      <c r="C13" s="154" t="s">
        <v>1869</v>
      </c>
      <c r="D13" s="155" t="s">
        <v>1857</v>
      </c>
      <c r="XFC13"/>
      <c r="XFD13"/>
    </row>
    <row r="14" s="144" customFormat="true" spans="2:16384">
      <c r="B14" s="154" t="s">
        <v>1870</v>
      </c>
      <c r="C14" s="154" t="s">
        <v>1871</v>
      </c>
      <c r="D14" s="155" t="s">
        <v>1857</v>
      </c>
      <c r="XFC14"/>
      <c r="XFD14"/>
    </row>
    <row r="15" s="144" customFormat="true" spans="2:16384">
      <c r="B15" s="154" t="s">
        <v>1872</v>
      </c>
      <c r="C15" s="154" t="s">
        <v>1873</v>
      </c>
      <c r="D15" s="155" t="s">
        <v>1857</v>
      </c>
      <c r="XFC15"/>
      <c r="XFD15"/>
    </row>
    <row r="16" s="144" customFormat="true" spans="2:16384">
      <c r="B16" s="154" t="s">
        <v>1874</v>
      </c>
      <c r="C16" s="154" t="s">
        <v>1875</v>
      </c>
      <c r="D16" s="155" t="s">
        <v>1857</v>
      </c>
      <c r="XFC16"/>
      <c r="XFD16"/>
    </row>
    <row r="17" s="144" customFormat="true" spans="2:16384">
      <c r="B17" s="154" t="s">
        <v>1876</v>
      </c>
      <c r="C17" s="154" t="s">
        <v>1877</v>
      </c>
      <c r="D17" s="155" t="s">
        <v>1857</v>
      </c>
      <c r="XFC17"/>
      <c r="XFD17"/>
    </row>
    <row r="18" s="144" customFormat="true" spans="2:16384">
      <c r="B18" s="154" t="s">
        <v>1878</v>
      </c>
      <c r="C18" s="154" t="s">
        <v>1879</v>
      </c>
      <c r="D18" s="155" t="s">
        <v>1857</v>
      </c>
      <c r="XFC18"/>
      <c r="XFD18"/>
    </row>
    <row r="19" s="144" customFormat="true" spans="2:16384">
      <c r="B19" s="154" t="s">
        <v>1880</v>
      </c>
      <c r="C19" s="154" t="s">
        <v>1881</v>
      </c>
      <c r="D19" s="155" t="s">
        <v>1857</v>
      </c>
      <c r="XFC19"/>
      <c r="XFD19"/>
    </row>
    <row r="20" s="144" customFormat="true" spans="2:16384">
      <c r="B20" s="154" t="s">
        <v>1882</v>
      </c>
      <c r="C20" s="154" t="s">
        <v>1883</v>
      </c>
      <c r="D20" s="155" t="s">
        <v>1857</v>
      </c>
      <c r="XFC20"/>
      <c r="XFD20"/>
    </row>
    <row r="21" s="144" customFormat="true" spans="2:16384">
      <c r="B21" s="154" t="s">
        <v>1884</v>
      </c>
      <c r="C21" s="154" t="s">
        <v>1885</v>
      </c>
      <c r="D21" s="155" t="s">
        <v>1857</v>
      </c>
      <c r="XFC21"/>
      <c r="XFD21"/>
    </row>
    <row r="22" s="144" customFormat="true" spans="2:16384">
      <c r="B22" s="154" t="s">
        <v>1886</v>
      </c>
      <c r="C22" s="154" t="s">
        <v>1887</v>
      </c>
      <c r="D22" s="155" t="s">
        <v>1857</v>
      </c>
      <c r="XFC22"/>
      <c r="XFD22"/>
    </row>
    <row r="23" s="144" customFormat="true" spans="2:16384">
      <c r="B23" s="154" t="s">
        <v>1888</v>
      </c>
      <c r="C23" s="154" t="s">
        <v>1889</v>
      </c>
      <c r="D23" s="155" t="s">
        <v>1857</v>
      </c>
      <c r="XFC23"/>
      <c r="XFD23"/>
    </row>
    <row r="24" s="144" customFormat="true" spans="2:16384">
      <c r="B24" s="154" t="s">
        <v>1890</v>
      </c>
      <c r="C24" s="154" t="s">
        <v>1891</v>
      </c>
      <c r="D24" s="155" t="s">
        <v>1857</v>
      </c>
      <c r="XFC24"/>
      <c r="XFD24"/>
    </row>
    <row r="25" s="144" customFormat="true" spans="2:16384">
      <c r="B25" s="154" t="s">
        <v>1892</v>
      </c>
      <c r="C25" s="154" t="s">
        <v>1893</v>
      </c>
      <c r="D25" s="155" t="s">
        <v>1857</v>
      </c>
      <c r="XFC25"/>
      <c r="XFD25"/>
    </row>
    <row r="26" s="144" customFormat="true" spans="2:16384">
      <c r="B26" s="154" t="s">
        <v>1894</v>
      </c>
      <c r="C26" s="154" t="s">
        <v>1895</v>
      </c>
      <c r="D26" s="155" t="s">
        <v>1857</v>
      </c>
      <c r="XFC26"/>
      <c r="XFD26"/>
    </row>
    <row r="27" s="144" customFormat="true" spans="2:16384">
      <c r="B27" s="154" t="s">
        <v>1896</v>
      </c>
      <c r="C27" s="154" t="s">
        <v>1897</v>
      </c>
      <c r="D27" s="155" t="s">
        <v>1857</v>
      </c>
      <c r="XFC27"/>
      <c r="XFD27"/>
    </row>
    <row r="28" s="144" customFormat="true" spans="2:16384">
      <c r="B28" s="154" t="s">
        <v>1898</v>
      </c>
      <c r="C28" s="154" t="s">
        <v>1899</v>
      </c>
      <c r="D28" s="155" t="s">
        <v>1857</v>
      </c>
      <c r="XFC28"/>
      <c r="XFD28"/>
    </row>
    <row r="29" s="144" customFormat="true" spans="2:16384">
      <c r="B29" s="154" t="s">
        <v>1900</v>
      </c>
      <c r="C29" s="154" t="s">
        <v>1901</v>
      </c>
      <c r="D29" s="155" t="s">
        <v>1857</v>
      </c>
      <c r="XFC29"/>
      <c r="XFD29"/>
    </row>
    <row r="30" s="144" customFormat="true" spans="2:16384">
      <c r="B30" s="154" t="s">
        <v>1902</v>
      </c>
      <c r="C30" s="154" t="s">
        <v>1903</v>
      </c>
      <c r="D30" s="155" t="s">
        <v>1857</v>
      </c>
      <c r="XFC30"/>
      <c r="XFD30"/>
    </row>
    <row r="31" s="144" customFormat="true" spans="2:16384">
      <c r="B31" s="154" t="s">
        <v>1904</v>
      </c>
      <c r="C31" s="154" t="s">
        <v>1905</v>
      </c>
      <c r="D31" s="155" t="s">
        <v>1857</v>
      </c>
      <c r="XFC31"/>
      <c r="XFD31"/>
    </row>
    <row r="32" s="144" customFormat="true" spans="2:16384">
      <c r="B32" s="154" t="s">
        <v>1906</v>
      </c>
      <c r="C32" s="154" t="s">
        <v>1907</v>
      </c>
      <c r="D32" s="155" t="s">
        <v>1857</v>
      </c>
      <c r="XFC32"/>
      <c r="XFD32"/>
    </row>
    <row r="33" s="144" customFormat="true" spans="2:16384">
      <c r="B33" s="154" t="s">
        <v>1908</v>
      </c>
      <c r="C33" s="154" t="s">
        <v>1909</v>
      </c>
      <c r="D33" s="155" t="s">
        <v>1857</v>
      </c>
      <c r="XFC33"/>
      <c r="XFD33"/>
    </row>
    <row r="34" s="144" customFormat="true" spans="2:16384">
      <c r="B34" s="154" t="s">
        <v>1910</v>
      </c>
      <c r="C34" s="154" t="s">
        <v>1911</v>
      </c>
      <c r="D34" s="155" t="s">
        <v>1857</v>
      </c>
      <c r="XFC34"/>
      <c r="XFD34"/>
    </row>
    <row r="35" s="144" customFormat="true" spans="2:16384">
      <c r="B35" s="154" t="s">
        <v>1912</v>
      </c>
      <c r="C35" s="154" t="s">
        <v>1913</v>
      </c>
      <c r="D35" s="155" t="s">
        <v>1857</v>
      </c>
      <c r="XFC35"/>
      <c r="XFD35"/>
    </row>
    <row r="36" s="144" customFormat="true" spans="2:16384">
      <c r="B36" s="154" t="s">
        <v>1914</v>
      </c>
      <c r="C36" s="154" t="s">
        <v>1915</v>
      </c>
      <c r="D36" s="155" t="s">
        <v>1857</v>
      </c>
      <c r="XFC36"/>
      <c r="XFD36"/>
    </row>
    <row r="37" s="144" customFormat="true" spans="2:16384">
      <c r="B37" s="154" t="s">
        <v>1916</v>
      </c>
      <c r="C37" s="154" t="s">
        <v>1917</v>
      </c>
      <c r="D37" s="155">
        <v>349</v>
      </c>
      <c r="XFC37"/>
      <c r="XFD37"/>
    </row>
    <row r="38" s="144" customFormat="true" spans="2:16384">
      <c r="B38" s="152" t="s">
        <v>1918</v>
      </c>
      <c r="C38" s="152" t="s">
        <v>1919</v>
      </c>
      <c r="D38" s="153" t="s">
        <v>1857</v>
      </c>
      <c r="XFC38"/>
      <c r="XFD38"/>
    </row>
    <row r="39" s="144" customFormat="true" spans="2:16384">
      <c r="B39" s="154" t="s">
        <v>1920</v>
      </c>
      <c r="C39" s="154" t="s">
        <v>1921</v>
      </c>
      <c r="D39" s="155" t="s">
        <v>1857</v>
      </c>
      <c r="XFC39"/>
      <c r="XFD39"/>
    </row>
    <row r="40" s="144" customFormat="true" spans="2:16384">
      <c r="B40" s="154" t="s">
        <v>1922</v>
      </c>
      <c r="C40" s="154" t="s">
        <v>1923</v>
      </c>
      <c r="D40" s="155" t="s">
        <v>1857</v>
      </c>
      <c r="XFC40"/>
      <c r="XFD40"/>
    </row>
    <row r="41" s="144" customFormat="true" spans="2:16384">
      <c r="B41" s="154" t="s">
        <v>1924</v>
      </c>
      <c r="C41" s="154" t="s">
        <v>1925</v>
      </c>
      <c r="D41" s="155" t="s">
        <v>1857</v>
      </c>
      <c r="XFC41"/>
      <c r="XFD41"/>
    </row>
    <row r="42" s="144" customFormat="true" spans="2:16384">
      <c r="B42" s="154" t="s">
        <v>1926</v>
      </c>
      <c r="C42" s="154" t="s">
        <v>1927</v>
      </c>
      <c r="D42" s="155" t="s">
        <v>1857</v>
      </c>
      <c r="XFC42"/>
      <c r="XFD42"/>
    </row>
    <row r="43" s="144" customFormat="true" spans="2:16384">
      <c r="B43" s="152" t="s">
        <v>1928</v>
      </c>
      <c r="C43" s="152" t="s">
        <v>1929</v>
      </c>
      <c r="D43" s="153" t="s">
        <v>1857</v>
      </c>
      <c r="XFC43"/>
      <c r="XFD43"/>
    </row>
    <row r="44" s="144" customFormat="true" spans="2:16384">
      <c r="B44" s="154" t="s">
        <v>1930</v>
      </c>
      <c r="C44" s="154" t="s">
        <v>1931</v>
      </c>
      <c r="D44" s="155" t="s">
        <v>1857</v>
      </c>
      <c r="XFC44"/>
      <c r="XFD44"/>
    </row>
    <row r="45" s="144" customFormat="true" spans="2:16384">
      <c r="B45" s="154" t="s">
        <v>1932</v>
      </c>
      <c r="C45" s="154" t="s">
        <v>1933</v>
      </c>
      <c r="D45" s="155" t="s">
        <v>1857</v>
      </c>
      <c r="XFC45"/>
      <c r="XFD45"/>
    </row>
    <row r="46" s="144" customFormat="true" spans="2:16384">
      <c r="B46" s="154" t="s">
        <v>1934</v>
      </c>
      <c r="C46" s="154" t="s">
        <v>1935</v>
      </c>
      <c r="D46" s="155" t="s">
        <v>1857</v>
      </c>
      <c r="XFC46"/>
      <c r="XFD46"/>
    </row>
    <row r="47" s="144" customFormat="true" spans="2:16384">
      <c r="B47" s="154" t="s">
        <v>1936</v>
      </c>
      <c r="C47" s="154" t="s">
        <v>1937</v>
      </c>
      <c r="D47" s="155" t="s">
        <v>1857</v>
      </c>
      <c r="XFC47"/>
      <c r="XFD47"/>
    </row>
    <row r="48" s="144" customFormat="true" spans="2:16384">
      <c r="B48" s="154" t="s">
        <v>1938</v>
      </c>
      <c r="C48" s="154" t="s">
        <v>1939</v>
      </c>
      <c r="D48" s="155" t="s">
        <v>1857</v>
      </c>
      <c r="XFC48"/>
      <c r="XFD48"/>
    </row>
    <row r="49" s="144" customFormat="true" spans="2:16384">
      <c r="B49" s="152" t="s">
        <v>1940</v>
      </c>
      <c r="C49" s="152" t="s">
        <v>1941</v>
      </c>
      <c r="D49" s="153" t="s">
        <v>1857</v>
      </c>
      <c r="XFC49"/>
      <c r="XFD49"/>
    </row>
    <row r="50" s="144" customFormat="true" spans="2:16384">
      <c r="B50" s="154" t="s">
        <v>1942</v>
      </c>
      <c r="C50" s="154" t="s">
        <v>1943</v>
      </c>
      <c r="D50" s="155" t="s">
        <v>1857</v>
      </c>
      <c r="XFC50"/>
      <c r="XFD50"/>
    </row>
    <row r="51" s="144" customFormat="true" spans="2:16384">
      <c r="B51" s="154" t="s">
        <v>1944</v>
      </c>
      <c r="C51" s="154" t="s">
        <v>1945</v>
      </c>
      <c r="D51" s="155" t="s">
        <v>1857</v>
      </c>
      <c r="XFC51"/>
      <c r="XFD51"/>
    </row>
    <row r="52" s="144" customFormat="true" spans="2:16384">
      <c r="B52" s="154" t="s">
        <v>1946</v>
      </c>
      <c r="C52" s="154" t="s">
        <v>1947</v>
      </c>
      <c r="D52" s="155" t="s">
        <v>1857</v>
      </c>
      <c r="XFC52"/>
      <c r="XFD52"/>
    </row>
    <row r="53" s="144" customFormat="true" spans="2:16384">
      <c r="B53" s="152" t="s">
        <v>1948</v>
      </c>
      <c r="C53" s="152" t="s">
        <v>1949</v>
      </c>
      <c r="D53" s="153" t="s">
        <v>1857</v>
      </c>
      <c r="XFC53"/>
      <c r="XFD53"/>
    </row>
    <row r="54" s="144" customFormat="true" spans="2:16384">
      <c r="B54" s="152" t="s">
        <v>1857</v>
      </c>
      <c r="C54" s="151" t="s">
        <v>224</v>
      </c>
      <c r="D54" s="153">
        <v>349</v>
      </c>
      <c r="XFC54"/>
      <c r="XFD54"/>
    </row>
    <row r="55" s="144" customFormat="true" spans="2:16384">
      <c r="B55" s="152" t="s">
        <v>1950</v>
      </c>
      <c r="C55" s="152" t="s">
        <v>1951</v>
      </c>
      <c r="D55" s="153">
        <v>6</v>
      </c>
      <c r="XFC55"/>
      <c r="XFD55"/>
    </row>
    <row r="56" s="144" customFormat="true" spans="2:16384">
      <c r="B56" s="154" t="s">
        <v>1952</v>
      </c>
      <c r="C56" s="154" t="s">
        <v>1953</v>
      </c>
      <c r="D56" s="155">
        <v>6</v>
      </c>
      <c r="XFC56"/>
      <c r="XFD56"/>
    </row>
    <row r="57" s="144" customFormat="true" spans="2:16384">
      <c r="B57" s="152" t="s">
        <v>1954</v>
      </c>
      <c r="C57" s="152" t="s">
        <v>1955</v>
      </c>
      <c r="D57" s="153" t="s">
        <v>1857</v>
      </c>
      <c r="XFC57"/>
      <c r="XFD57"/>
    </row>
    <row r="58" s="144" customFormat="true" spans="2:16384">
      <c r="B58" s="154" t="s">
        <v>1956</v>
      </c>
      <c r="C58" s="154" t="s">
        <v>1957</v>
      </c>
      <c r="D58" s="155" t="s">
        <v>1857</v>
      </c>
      <c r="XFC58"/>
      <c r="XFD58"/>
    </row>
    <row r="59" s="144" customFormat="true" spans="2:16384">
      <c r="B59" s="152" t="s">
        <v>1958</v>
      </c>
      <c r="C59" s="152" t="s">
        <v>1959</v>
      </c>
      <c r="D59" s="153" t="s">
        <v>1857</v>
      </c>
      <c r="XFC59"/>
      <c r="XFD59"/>
    </row>
    <row r="60" s="144" customFormat="true" spans="2:16384">
      <c r="B60" s="154" t="s">
        <v>1960</v>
      </c>
      <c r="C60" s="154" t="s">
        <v>1961</v>
      </c>
      <c r="D60" s="155" t="s">
        <v>1857</v>
      </c>
      <c r="XFC60"/>
      <c r="XFD60"/>
    </row>
    <row r="61" s="144" customFormat="true" spans="2:16384">
      <c r="B61" s="152" t="s">
        <v>1857</v>
      </c>
      <c r="C61" s="151" t="s">
        <v>1962</v>
      </c>
      <c r="D61" s="153">
        <v>6</v>
      </c>
      <c r="XFC61"/>
      <c r="XFD61"/>
    </row>
    <row r="62" s="144" customFormat="true" spans="2:16384">
      <c r="B62" s="151" t="s">
        <v>1857</v>
      </c>
      <c r="C62" s="151" t="s">
        <v>165</v>
      </c>
      <c r="D62" s="153">
        <v>355</v>
      </c>
      <c r="XFC62"/>
      <c r="XFD62"/>
    </row>
  </sheetData>
  <mergeCells count="2">
    <mergeCell ref="B2:D2"/>
    <mergeCell ref="B3:C3"/>
  </mergeCells>
  <printOptions horizontalCentered="true"/>
  <pageMargins left="0.35" right="0.35" top="0.629861111111111" bottom="0.590277777777778" header="0.468055555555556" footer="0.550694444444444"/>
  <pageSetup paperSize="9" firstPageNumber="7" orientation="portrait" useFirstPageNumber="true" horizontalDpi="600" verticalDpi="600"/>
  <headerFooter alignWithMargins="0" scaleWithDoc="0">
    <oddFooter>&amp;C&amp;"Arial"&amp;10第 &amp;P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44"/>
  <sheetViews>
    <sheetView showGridLines="0" showZeros="0" zoomScale="130" zoomScaleNormal="130" topLeftCell="B1" workbookViewId="0">
      <selection activeCell="P16" sqref="P16"/>
    </sheetView>
  </sheetViews>
  <sheetFormatPr defaultColWidth="8" defaultRowHeight="13.5" outlineLevelCol="6"/>
  <cols>
    <col min="1" max="1" width="8" style="144" hidden="true"/>
    <col min="2" max="2" width="9.625" style="144"/>
    <col min="3" max="3" width="39.375" style="144"/>
    <col min="4" max="7" width="11.375" style="144"/>
    <col min="8" max="16384" width="8" style="144"/>
  </cols>
  <sheetData>
    <row r="1" s="144" customFormat="true" ht="14.25" spans="2:2">
      <c r="B1" s="94" t="s">
        <v>1963</v>
      </c>
    </row>
    <row r="2" s="144" customFormat="true" ht="25" customHeight="true" spans="2:7">
      <c r="B2" s="145" t="s">
        <v>1964</v>
      </c>
      <c r="C2" s="145"/>
      <c r="D2" s="145"/>
      <c r="E2" s="145"/>
      <c r="F2" s="145"/>
      <c r="G2" s="145"/>
    </row>
    <row r="3" s="144" customFormat="true" ht="25" customHeight="true" spans="2:7">
      <c r="B3" s="146" t="s">
        <v>1965</v>
      </c>
      <c r="C3" s="146"/>
      <c r="D3" s="147" t="s">
        <v>1966</v>
      </c>
      <c r="E3" s="147"/>
      <c r="F3" s="147"/>
      <c r="G3" s="147"/>
    </row>
    <row r="4" s="144" customFormat="true" ht="25" customHeight="true" spans="2:7">
      <c r="B4" s="148" t="s">
        <v>1380</v>
      </c>
      <c r="C4" s="148" t="s">
        <v>292</v>
      </c>
      <c r="D4" s="149" t="s">
        <v>171</v>
      </c>
      <c r="E4" s="156"/>
      <c r="F4" s="156"/>
      <c r="G4" s="157"/>
    </row>
    <row r="5" s="144" customFormat="true" ht="14.25" spans="2:7">
      <c r="B5" s="150"/>
      <c r="C5" s="150"/>
      <c r="D5" s="151" t="s">
        <v>1554</v>
      </c>
      <c r="E5" s="151" t="s">
        <v>1967</v>
      </c>
      <c r="F5" s="151" t="s">
        <v>1968</v>
      </c>
      <c r="G5" s="151" t="s">
        <v>1296</v>
      </c>
    </row>
    <row r="6" s="144" customFormat="true" ht="14.25" spans="2:7">
      <c r="B6" s="152" t="s">
        <v>1969</v>
      </c>
      <c r="C6" s="152" t="s">
        <v>1970</v>
      </c>
      <c r="D6" s="153"/>
      <c r="E6" s="153"/>
      <c r="F6" s="153"/>
      <c r="G6" s="153"/>
    </row>
    <row r="7" s="144" customFormat="true" ht="14.25" spans="2:7">
      <c r="B7" s="152" t="s">
        <v>1971</v>
      </c>
      <c r="C7" s="152" t="s">
        <v>1972</v>
      </c>
      <c r="D7" s="153"/>
      <c r="E7" s="153"/>
      <c r="F7" s="153"/>
      <c r="G7" s="153"/>
    </row>
    <row r="8" s="144" customFormat="true" ht="14.25" spans="2:7">
      <c r="B8" s="154" t="s">
        <v>1973</v>
      </c>
      <c r="C8" s="154" t="s">
        <v>1974</v>
      </c>
      <c r="D8" s="153"/>
      <c r="E8" s="155"/>
      <c r="F8" s="155"/>
      <c r="G8" s="155"/>
    </row>
    <row r="9" s="144" customFormat="true" ht="14.25" spans="2:7">
      <c r="B9" s="152" t="s">
        <v>1975</v>
      </c>
      <c r="C9" s="152" t="s">
        <v>1976</v>
      </c>
      <c r="D9" s="153">
        <v>6</v>
      </c>
      <c r="E9" s="153" t="s">
        <v>1857</v>
      </c>
      <c r="F9" s="153">
        <v>6</v>
      </c>
      <c r="G9" s="153" t="s">
        <v>1857</v>
      </c>
    </row>
    <row r="10" s="144" customFormat="true" ht="14.25" spans="2:7">
      <c r="B10" s="152" t="s">
        <v>1977</v>
      </c>
      <c r="C10" s="152" t="s">
        <v>1978</v>
      </c>
      <c r="D10" s="153">
        <v>6</v>
      </c>
      <c r="E10" s="153" t="s">
        <v>1857</v>
      </c>
      <c r="F10" s="153">
        <v>6</v>
      </c>
      <c r="G10" s="153" t="s">
        <v>1857</v>
      </c>
    </row>
    <row r="11" s="144" customFormat="true" ht="14.25" spans="2:7">
      <c r="B11" s="154" t="s">
        <v>1979</v>
      </c>
      <c r="C11" s="154" t="s">
        <v>1980</v>
      </c>
      <c r="D11" s="153" t="s">
        <v>1857</v>
      </c>
      <c r="E11" s="155" t="s">
        <v>1857</v>
      </c>
      <c r="F11" s="155" t="s">
        <v>1857</v>
      </c>
      <c r="G11" s="155" t="s">
        <v>1857</v>
      </c>
    </row>
    <row r="12" s="144" customFormat="true" ht="14.25" spans="2:7">
      <c r="B12" s="154" t="s">
        <v>1981</v>
      </c>
      <c r="C12" s="154" t="s">
        <v>1982</v>
      </c>
      <c r="D12" s="153" t="s">
        <v>1857</v>
      </c>
      <c r="E12" s="155" t="s">
        <v>1857</v>
      </c>
      <c r="F12" s="155" t="s">
        <v>1857</v>
      </c>
      <c r="G12" s="155" t="s">
        <v>1857</v>
      </c>
    </row>
    <row r="13" s="144" customFormat="true" ht="14.25" spans="2:7">
      <c r="B13" s="154" t="s">
        <v>1983</v>
      </c>
      <c r="C13" s="154" t="s">
        <v>1984</v>
      </c>
      <c r="D13" s="153" t="s">
        <v>1857</v>
      </c>
      <c r="E13" s="155" t="s">
        <v>1857</v>
      </c>
      <c r="F13" s="155" t="s">
        <v>1857</v>
      </c>
      <c r="G13" s="155" t="s">
        <v>1857</v>
      </c>
    </row>
    <row r="14" s="144" customFormat="true" ht="14.25" spans="2:7">
      <c r="B14" s="154" t="s">
        <v>1985</v>
      </c>
      <c r="C14" s="154" t="s">
        <v>1986</v>
      </c>
      <c r="D14" s="153" t="s">
        <v>1857</v>
      </c>
      <c r="E14" s="155" t="s">
        <v>1857</v>
      </c>
      <c r="F14" s="155" t="s">
        <v>1857</v>
      </c>
      <c r="G14" s="155" t="s">
        <v>1857</v>
      </c>
    </row>
    <row r="15" s="144" customFormat="true" ht="14.25" spans="2:7">
      <c r="B15" s="154" t="s">
        <v>1987</v>
      </c>
      <c r="C15" s="154" t="s">
        <v>1988</v>
      </c>
      <c r="D15" s="153" t="s">
        <v>1857</v>
      </c>
      <c r="E15" s="155" t="s">
        <v>1857</v>
      </c>
      <c r="F15" s="155" t="s">
        <v>1857</v>
      </c>
      <c r="G15" s="155" t="s">
        <v>1857</v>
      </c>
    </row>
    <row r="16" s="144" customFormat="true" ht="14.25" spans="2:7">
      <c r="B16" s="154" t="s">
        <v>1989</v>
      </c>
      <c r="C16" s="154" t="s">
        <v>1990</v>
      </c>
      <c r="D16" s="153" t="s">
        <v>1857</v>
      </c>
      <c r="E16" s="155" t="s">
        <v>1857</v>
      </c>
      <c r="F16" s="155" t="s">
        <v>1857</v>
      </c>
      <c r="G16" s="155" t="s">
        <v>1857</v>
      </c>
    </row>
    <row r="17" s="144" customFormat="true" ht="14.25" spans="2:7">
      <c r="B17" s="154" t="s">
        <v>1991</v>
      </c>
      <c r="C17" s="154" t="s">
        <v>1992</v>
      </c>
      <c r="D17" s="153" t="s">
        <v>1857</v>
      </c>
      <c r="E17" s="155" t="s">
        <v>1857</v>
      </c>
      <c r="F17" s="155" t="s">
        <v>1857</v>
      </c>
      <c r="G17" s="155" t="s">
        <v>1857</v>
      </c>
    </row>
    <row r="18" s="144" customFormat="true" ht="14.25" spans="2:7">
      <c r="B18" s="154" t="s">
        <v>1993</v>
      </c>
      <c r="C18" s="154" t="s">
        <v>1994</v>
      </c>
      <c r="D18" s="153" t="s">
        <v>1857</v>
      </c>
      <c r="E18" s="155" t="s">
        <v>1857</v>
      </c>
      <c r="F18" s="155" t="s">
        <v>1857</v>
      </c>
      <c r="G18" s="155" t="s">
        <v>1857</v>
      </c>
    </row>
    <row r="19" s="144" customFormat="true" ht="14.25" spans="2:7">
      <c r="B19" s="154" t="s">
        <v>1995</v>
      </c>
      <c r="C19" s="154" t="s">
        <v>1996</v>
      </c>
      <c r="D19" s="153" t="s">
        <v>1857</v>
      </c>
      <c r="E19" s="155" t="s">
        <v>1857</v>
      </c>
      <c r="F19" s="155" t="s">
        <v>1857</v>
      </c>
      <c r="G19" s="155" t="s">
        <v>1857</v>
      </c>
    </row>
    <row r="20" s="144" customFormat="true" ht="14.25" spans="2:7">
      <c r="B20" s="154" t="s">
        <v>1997</v>
      </c>
      <c r="C20" s="154" t="s">
        <v>1998</v>
      </c>
      <c r="D20" s="153">
        <v>6</v>
      </c>
      <c r="E20" s="155" t="s">
        <v>1857</v>
      </c>
      <c r="F20" s="155">
        <v>6</v>
      </c>
      <c r="G20" s="155" t="s">
        <v>1857</v>
      </c>
    </row>
    <row r="21" s="144" customFormat="true" ht="14.25" spans="2:7">
      <c r="B21" s="152" t="s">
        <v>1999</v>
      </c>
      <c r="C21" s="152" t="s">
        <v>2000</v>
      </c>
      <c r="D21" s="153" t="s">
        <v>1857</v>
      </c>
      <c r="E21" s="153" t="s">
        <v>1857</v>
      </c>
      <c r="F21" s="153" t="s">
        <v>1857</v>
      </c>
      <c r="G21" s="153" t="s">
        <v>1857</v>
      </c>
    </row>
    <row r="22" s="144" customFormat="true" ht="14.25" spans="2:7">
      <c r="B22" s="154" t="s">
        <v>2001</v>
      </c>
      <c r="C22" s="154" t="s">
        <v>2002</v>
      </c>
      <c r="D22" s="153" t="s">
        <v>1857</v>
      </c>
      <c r="E22" s="155" t="s">
        <v>1857</v>
      </c>
      <c r="F22" s="155" t="s">
        <v>1857</v>
      </c>
      <c r="G22" s="155" t="s">
        <v>1857</v>
      </c>
    </row>
    <row r="23" s="144" customFormat="true" ht="14.25" spans="2:7">
      <c r="B23" s="154" t="s">
        <v>2003</v>
      </c>
      <c r="C23" s="154" t="s">
        <v>2004</v>
      </c>
      <c r="D23" s="153" t="s">
        <v>1857</v>
      </c>
      <c r="E23" s="155" t="s">
        <v>1857</v>
      </c>
      <c r="F23" s="155" t="s">
        <v>1857</v>
      </c>
      <c r="G23" s="155" t="s">
        <v>1857</v>
      </c>
    </row>
    <row r="24" s="144" customFormat="true" ht="14.25" spans="2:7">
      <c r="B24" s="154" t="s">
        <v>2005</v>
      </c>
      <c r="C24" s="154" t="s">
        <v>2006</v>
      </c>
      <c r="D24" s="153" t="s">
        <v>1857</v>
      </c>
      <c r="E24" s="155" t="s">
        <v>1857</v>
      </c>
      <c r="F24" s="155" t="s">
        <v>1857</v>
      </c>
      <c r="G24" s="155" t="s">
        <v>1857</v>
      </c>
    </row>
    <row r="25" s="144" customFormat="true" ht="14.25" spans="2:7">
      <c r="B25" s="154" t="s">
        <v>2007</v>
      </c>
      <c r="C25" s="154" t="s">
        <v>2008</v>
      </c>
      <c r="D25" s="153" t="s">
        <v>1857</v>
      </c>
      <c r="E25" s="155" t="s">
        <v>1857</v>
      </c>
      <c r="F25" s="155" t="s">
        <v>1857</v>
      </c>
      <c r="G25" s="155" t="s">
        <v>1857</v>
      </c>
    </row>
    <row r="26" s="144" customFormat="true" ht="14.25" spans="2:7">
      <c r="B26" s="154" t="s">
        <v>2009</v>
      </c>
      <c r="C26" s="154" t="s">
        <v>2010</v>
      </c>
      <c r="D26" s="153" t="s">
        <v>1857</v>
      </c>
      <c r="E26" s="155" t="s">
        <v>1857</v>
      </c>
      <c r="F26" s="155" t="s">
        <v>1857</v>
      </c>
      <c r="G26" s="155" t="s">
        <v>1857</v>
      </c>
    </row>
    <row r="27" s="144" customFormat="true" ht="14.25" spans="2:7">
      <c r="B27" s="154" t="s">
        <v>2011</v>
      </c>
      <c r="C27" s="154" t="s">
        <v>2012</v>
      </c>
      <c r="D27" s="153" t="s">
        <v>1857</v>
      </c>
      <c r="E27" s="155" t="s">
        <v>1857</v>
      </c>
      <c r="F27" s="155" t="s">
        <v>1857</v>
      </c>
      <c r="G27" s="155" t="s">
        <v>1857</v>
      </c>
    </row>
    <row r="28" s="144" customFormat="true" ht="14.25" spans="2:7">
      <c r="B28" s="154" t="s">
        <v>2013</v>
      </c>
      <c r="C28" s="154" t="s">
        <v>2014</v>
      </c>
      <c r="D28" s="153" t="s">
        <v>1857</v>
      </c>
      <c r="E28" s="155" t="s">
        <v>1857</v>
      </c>
      <c r="F28" s="155" t="s">
        <v>1857</v>
      </c>
      <c r="G28" s="155" t="s">
        <v>1857</v>
      </c>
    </row>
    <row r="29" s="144" customFormat="true" ht="14.25" spans="2:7">
      <c r="B29" s="154" t="s">
        <v>2015</v>
      </c>
      <c r="C29" s="154" t="s">
        <v>2016</v>
      </c>
      <c r="D29" s="153" t="s">
        <v>1857</v>
      </c>
      <c r="E29" s="155" t="s">
        <v>1857</v>
      </c>
      <c r="F29" s="155" t="s">
        <v>1857</v>
      </c>
      <c r="G29" s="155" t="s">
        <v>1857</v>
      </c>
    </row>
    <row r="30" s="144" customFormat="true" ht="14.25" spans="2:7">
      <c r="B30" s="152" t="s">
        <v>2017</v>
      </c>
      <c r="C30" s="152" t="s">
        <v>2018</v>
      </c>
      <c r="D30" s="153" t="s">
        <v>1857</v>
      </c>
      <c r="E30" s="153" t="s">
        <v>1857</v>
      </c>
      <c r="F30" s="153" t="s">
        <v>1857</v>
      </c>
      <c r="G30" s="153" t="s">
        <v>1857</v>
      </c>
    </row>
    <row r="31" s="144" customFormat="true" ht="14.25" spans="2:7">
      <c r="B31" s="154" t="s">
        <v>2019</v>
      </c>
      <c r="C31" s="154" t="s">
        <v>2020</v>
      </c>
      <c r="D31" s="153" t="s">
        <v>1857</v>
      </c>
      <c r="E31" s="155" t="s">
        <v>1857</v>
      </c>
      <c r="F31" s="155" t="s">
        <v>1857</v>
      </c>
      <c r="G31" s="155" t="s">
        <v>1857</v>
      </c>
    </row>
    <row r="32" s="144" customFormat="true" ht="14.25" spans="2:7">
      <c r="B32" s="152" t="s">
        <v>2021</v>
      </c>
      <c r="C32" s="152" t="s">
        <v>2022</v>
      </c>
      <c r="D32" s="153" t="s">
        <v>1857</v>
      </c>
      <c r="E32" s="153" t="s">
        <v>1857</v>
      </c>
      <c r="F32" s="153" t="s">
        <v>1857</v>
      </c>
      <c r="G32" s="153" t="s">
        <v>1857</v>
      </c>
    </row>
    <row r="33" s="144" customFormat="true" ht="14.25" spans="2:7">
      <c r="B33" s="154" t="s">
        <v>2023</v>
      </c>
      <c r="C33" s="154" t="s">
        <v>2024</v>
      </c>
      <c r="D33" s="153" t="s">
        <v>1857</v>
      </c>
      <c r="E33" s="155" t="s">
        <v>1857</v>
      </c>
      <c r="F33" s="155" t="s">
        <v>1857</v>
      </c>
      <c r="G33" s="155" t="s">
        <v>1857</v>
      </c>
    </row>
    <row r="34" s="144" customFormat="true" ht="14.25" spans="2:7">
      <c r="B34" s="152" t="s">
        <v>1857</v>
      </c>
      <c r="C34" s="151" t="s">
        <v>225</v>
      </c>
      <c r="D34" s="153">
        <v>6</v>
      </c>
      <c r="E34" s="153"/>
      <c r="F34" s="153">
        <v>6</v>
      </c>
      <c r="G34" s="153"/>
    </row>
    <row r="35" s="144" customFormat="true" ht="14.25" spans="2:7">
      <c r="B35" s="152" t="s">
        <v>2025</v>
      </c>
      <c r="C35" s="152" t="s">
        <v>2026</v>
      </c>
      <c r="D35" s="153">
        <v>349</v>
      </c>
      <c r="E35" s="153" t="s">
        <v>1857</v>
      </c>
      <c r="F35" s="153">
        <v>349</v>
      </c>
      <c r="G35" s="153" t="s">
        <v>1857</v>
      </c>
    </row>
    <row r="36" s="144" customFormat="true" ht="14.25" spans="2:7">
      <c r="B36" s="152" t="s">
        <v>2027</v>
      </c>
      <c r="C36" s="152" t="s">
        <v>2028</v>
      </c>
      <c r="D36" s="153" t="s">
        <v>1857</v>
      </c>
      <c r="E36" s="153" t="s">
        <v>1857</v>
      </c>
      <c r="F36" s="153" t="s">
        <v>1857</v>
      </c>
      <c r="G36" s="153" t="s">
        <v>1857</v>
      </c>
    </row>
    <row r="37" s="144" customFormat="true" ht="14.25" spans="2:7">
      <c r="B37" s="154" t="s">
        <v>2029</v>
      </c>
      <c r="C37" s="154" t="s">
        <v>2030</v>
      </c>
      <c r="D37" s="153" t="s">
        <v>1857</v>
      </c>
      <c r="E37" s="155" t="s">
        <v>1857</v>
      </c>
      <c r="F37" s="155" t="s">
        <v>1857</v>
      </c>
      <c r="G37" s="155" t="s">
        <v>1857</v>
      </c>
    </row>
    <row r="38" s="144" customFormat="true" ht="14.25" spans="2:7">
      <c r="B38" s="152" t="s">
        <v>2031</v>
      </c>
      <c r="C38" s="152" t="s">
        <v>2032</v>
      </c>
      <c r="D38" s="153" t="s">
        <v>1857</v>
      </c>
      <c r="E38" s="153" t="s">
        <v>1857</v>
      </c>
      <c r="F38" s="153" t="s">
        <v>1857</v>
      </c>
      <c r="G38" s="153" t="s">
        <v>1857</v>
      </c>
    </row>
    <row r="39" s="144" customFormat="true" ht="14.25" spans="2:7">
      <c r="B39" s="154" t="s">
        <v>2033</v>
      </c>
      <c r="C39" s="154" t="s">
        <v>2034</v>
      </c>
      <c r="D39" s="153" t="s">
        <v>1857</v>
      </c>
      <c r="E39" s="155" t="s">
        <v>1857</v>
      </c>
      <c r="F39" s="155" t="s">
        <v>1857</v>
      </c>
      <c r="G39" s="155" t="s">
        <v>1857</v>
      </c>
    </row>
    <row r="40" s="144" customFormat="true" ht="14.25" spans="2:7">
      <c r="B40" s="152" t="s">
        <v>2035</v>
      </c>
      <c r="C40" s="152" t="s">
        <v>2036</v>
      </c>
      <c r="D40" s="153">
        <v>349</v>
      </c>
      <c r="E40" s="153" t="s">
        <v>1857</v>
      </c>
      <c r="F40" s="153">
        <v>349</v>
      </c>
      <c r="G40" s="153" t="s">
        <v>1857</v>
      </c>
    </row>
    <row r="41" s="144" customFormat="true" ht="14.25" spans="2:7">
      <c r="B41" s="154" t="s">
        <v>2037</v>
      </c>
      <c r="C41" s="154" t="s">
        <v>2038</v>
      </c>
      <c r="D41" s="155">
        <v>349</v>
      </c>
      <c r="E41" s="155" t="s">
        <v>1857</v>
      </c>
      <c r="F41" s="155">
        <v>349</v>
      </c>
      <c r="G41" s="155" t="s">
        <v>1857</v>
      </c>
    </row>
    <row r="42" s="144" customFormat="true" ht="14.25" spans="2:7">
      <c r="B42" s="152" t="s">
        <v>2039</v>
      </c>
      <c r="C42" s="152" t="s">
        <v>2040</v>
      </c>
      <c r="D42" s="153" t="s">
        <v>1857</v>
      </c>
      <c r="E42" s="153" t="s">
        <v>1857</v>
      </c>
      <c r="F42" s="153" t="s">
        <v>1857</v>
      </c>
      <c r="G42" s="153" t="s">
        <v>1857</v>
      </c>
    </row>
    <row r="43" s="144" customFormat="true" ht="14.25" spans="2:7">
      <c r="B43" s="154" t="s">
        <v>2041</v>
      </c>
      <c r="C43" s="154" t="s">
        <v>2042</v>
      </c>
      <c r="D43" s="153" t="s">
        <v>1857</v>
      </c>
      <c r="E43" s="155" t="s">
        <v>1857</v>
      </c>
      <c r="F43" s="155" t="s">
        <v>1857</v>
      </c>
      <c r="G43" s="155" t="s">
        <v>1857</v>
      </c>
    </row>
    <row r="44" s="144" customFormat="true" ht="14.25" spans="2:7">
      <c r="B44" s="152" t="s">
        <v>1857</v>
      </c>
      <c r="C44" s="151" t="s">
        <v>166</v>
      </c>
      <c r="D44" s="153">
        <v>355</v>
      </c>
      <c r="E44" s="153" t="s">
        <v>1857</v>
      </c>
      <c r="F44" s="153">
        <v>355</v>
      </c>
      <c r="G44" s="153" t="s">
        <v>1857</v>
      </c>
    </row>
  </sheetData>
  <mergeCells count="6">
    <mergeCell ref="B2:G2"/>
    <mergeCell ref="B3:C3"/>
    <mergeCell ref="D3:G3"/>
    <mergeCell ref="D4:G4"/>
    <mergeCell ref="B4:B5"/>
    <mergeCell ref="C4:C5"/>
  </mergeCells>
  <printOptions horizontalCentered="true"/>
  <pageMargins left="0.35" right="0.35" top="0.629861111111111" bottom="0.590277777777778" header="0.468055555555556" footer="0.550694444444444"/>
  <pageSetup paperSize="9" firstPageNumber="7" orientation="portrait" useFirstPageNumber="true" horizontalDpi="600" verticalDpi="600"/>
  <headerFooter alignWithMargins="0" scaleWithDoc="0">
    <oddFooter>&amp;C&amp;"Arial"&amp;10第 &amp;P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21"/>
  <sheetViews>
    <sheetView showGridLines="0" showZeros="0" workbookViewId="0">
      <pane xSplit="1" ySplit="5" topLeftCell="B10" activePane="bottomRight" state="frozen"/>
      <selection/>
      <selection pane="topRight"/>
      <selection pane="bottomLeft"/>
      <selection pane="bottomRight" activeCell="D17" sqref="D19 D17"/>
    </sheetView>
  </sheetViews>
  <sheetFormatPr defaultColWidth="9" defaultRowHeight="14.25"/>
  <cols>
    <col min="1" max="1" width="40.875" style="128" customWidth="true"/>
    <col min="2" max="2" width="11" style="128" customWidth="true"/>
    <col min="3" max="3" width="42.1666666666667" style="128" customWidth="true"/>
    <col min="4" max="4" width="11.1666666666667" style="128" customWidth="true"/>
    <col min="5" max="237" width="9" style="128" customWidth="true"/>
    <col min="238" max="16372" width="9" style="125" customWidth="true"/>
  </cols>
  <sheetData>
    <row r="1" s="125" customFormat="true" ht="23.1" customHeight="true" spans="1:237">
      <c r="A1" s="94" t="s">
        <v>2043</v>
      </c>
      <c r="B1" s="94"/>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c r="FA1" s="128"/>
      <c r="FB1" s="128"/>
      <c r="FC1" s="128"/>
      <c r="FD1" s="128"/>
      <c r="FE1" s="128"/>
      <c r="FF1" s="128"/>
      <c r="FG1" s="128"/>
      <c r="FH1" s="128"/>
      <c r="FI1" s="128"/>
      <c r="FJ1" s="128"/>
      <c r="FK1" s="128"/>
      <c r="FL1" s="128"/>
      <c r="FM1" s="128"/>
      <c r="FN1" s="128"/>
      <c r="FO1" s="128"/>
      <c r="FP1" s="128"/>
      <c r="FQ1" s="128"/>
      <c r="FR1" s="128"/>
      <c r="FS1" s="128"/>
      <c r="FT1" s="128"/>
      <c r="FU1" s="128"/>
      <c r="FV1" s="128"/>
      <c r="FW1" s="128"/>
      <c r="FX1" s="128"/>
      <c r="FY1" s="128"/>
      <c r="FZ1" s="128"/>
      <c r="GA1" s="128"/>
      <c r="GB1" s="128"/>
      <c r="GC1" s="128"/>
      <c r="GD1" s="128"/>
      <c r="GE1" s="128"/>
      <c r="GF1" s="128"/>
      <c r="GG1" s="128"/>
      <c r="GH1" s="128"/>
      <c r="GI1" s="128"/>
      <c r="GJ1" s="128"/>
      <c r="GK1" s="128"/>
      <c r="GL1" s="128"/>
      <c r="GM1" s="128"/>
      <c r="GN1" s="128"/>
      <c r="GO1" s="128"/>
      <c r="GP1" s="128"/>
      <c r="GQ1" s="128"/>
      <c r="GR1" s="128"/>
      <c r="GS1" s="128"/>
      <c r="GT1" s="128"/>
      <c r="GU1" s="128"/>
      <c r="GV1" s="128"/>
      <c r="GW1" s="128"/>
      <c r="GX1" s="128"/>
      <c r="GY1" s="128"/>
      <c r="GZ1" s="128"/>
      <c r="HA1" s="128"/>
      <c r="HB1" s="128"/>
      <c r="HC1" s="128"/>
      <c r="HD1" s="128"/>
      <c r="HE1" s="128"/>
      <c r="HF1" s="128"/>
      <c r="HG1" s="128"/>
      <c r="HH1" s="128"/>
      <c r="HI1" s="128"/>
      <c r="HJ1" s="128"/>
      <c r="HK1" s="128"/>
      <c r="HL1" s="128"/>
      <c r="HM1" s="128"/>
      <c r="HN1" s="128"/>
      <c r="HO1" s="128"/>
      <c r="HP1" s="128"/>
      <c r="HQ1" s="128"/>
      <c r="HR1" s="128"/>
      <c r="HS1" s="128"/>
      <c r="HT1" s="128"/>
      <c r="HU1" s="128"/>
      <c r="HV1" s="128"/>
      <c r="HW1" s="128"/>
      <c r="HX1" s="128"/>
      <c r="HY1" s="128"/>
      <c r="HZ1" s="128"/>
      <c r="IA1" s="128"/>
      <c r="IB1" s="128"/>
      <c r="IC1" s="128"/>
    </row>
    <row r="2" s="125" customFormat="true" ht="30" customHeight="true" spans="1:237">
      <c r="A2" s="129" t="s">
        <v>2044</v>
      </c>
      <c r="B2" s="129"/>
      <c r="C2" s="129"/>
      <c r="D2" s="129"/>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row>
    <row r="3" s="125" customFormat="true" ht="26.1" customHeight="true" spans="1:237">
      <c r="A3" s="128"/>
      <c r="B3" s="94"/>
      <c r="C3" s="128"/>
      <c r="D3" s="128" t="s">
        <v>65</v>
      </c>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c r="FA3" s="128"/>
      <c r="FB3" s="128"/>
      <c r="FC3" s="128"/>
      <c r="FD3" s="128"/>
      <c r="FE3" s="128"/>
      <c r="FF3" s="128"/>
      <c r="FG3" s="128"/>
      <c r="FH3" s="128"/>
      <c r="FI3" s="128"/>
      <c r="FJ3" s="128"/>
      <c r="FK3" s="128"/>
      <c r="FL3" s="128"/>
      <c r="FM3" s="128"/>
      <c r="FN3" s="128"/>
      <c r="FO3" s="128"/>
      <c r="FP3" s="128"/>
      <c r="FQ3" s="128"/>
      <c r="FR3" s="128"/>
      <c r="FS3" s="128"/>
      <c r="FT3" s="128"/>
      <c r="FU3" s="128"/>
      <c r="FV3" s="128"/>
      <c r="FW3" s="128"/>
      <c r="FX3" s="128"/>
      <c r="FY3" s="128"/>
      <c r="FZ3" s="128"/>
      <c r="GA3" s="128"/>
      <c r="GB3" s="128"/>
      <c r="GC3" s="128"/>
      <c r="GD3" s="128"/>
      <c r="GE3" s="128"/>
      <c r="GF3" s="128"/>
      <c r="GG3" s="128"/>
      <c r="GH3" s="128"/>
      <c r="GI3" s="128"/>
      <c r="GJ3" s="128"/>
      <c r="GK3" s="128"/>
      <c r="GL3" s="128"/>
      <c r="GM3" s="128"/>
      <c r="GN3" s="128"/>
      <c r="GO3" s="128"/>
      <c r="GP3" s="128"/>
      <c r="GQ3" s="128"/>
      <c r="GR3" s="128"/>
      <c r="GS3" s="128"/>
      <c r="GT3" s="128"/>
      <c r="GU3" s="128"/>
      <c r="GV3" s="128"/>
      <c r="GW3" s="128"/>
      <c r="GX3" s="128"/>
      <c r="GY3" s="128"/>
      <c r="GZ3" s="128"/>
      <c r="HA3" s="128"/>
      <c r="HB3" s="128"/>
      <c r="HC3" s="128"/>
      <c r="HD3" s="128"/>
      <c r="HE3" s="128"/>
      <c r="HF3" s="128"/>
      <c r="HG3" s="128"/>
      <c r="HH3" s="128"/>
      <c r="HI3" s="128"/>
      <c r="HJ3" s="128"/>
      <c r="HK3" s="128"/>
      <c r="HL3" s="128"/>
      <c r="HM3" s="128"/>
      <c r="HN3" s="128"/>
      <c r="HO3" s="128"/>
      <c r="HP3" s="128"/>
      <c r="HQ3" s="128"/>
      <c r="HR3" s="128"/>
      <c r="HS3" s="128"/>
      <c r="HT3" s="128"/>
      <c r="HU3" s="128"/>
      <c r="HV3" s="128"/>
      <c r="HW3" s="128"/>
      <c r="HX3" s="128"/>
      <c r="HY3" s="128"/>
      <c r="HZ3" s="128"/>
      <c r="IA3" s="128"/>
      <c r="IB3" s="128"/>
      <c r="IC3" s="128"/>
    </row>
    <row r="4" s="126" customFormat="true" ht="30.95" customHeight="true" spans="1:4">
      <c r="A4" s="130" t="s">
        <v>236</v>
      </c>
      <c r="B4" s="130"/>
      <c r="C4" s="130" t="s">
        <v>237</v>
      </c>
      <c r="D4" s="130"/>
    </row>
    <row r="5" s="126" customFormat="true" ht="30.95" customHeight="true" spans="1:4">
      <c r="A5" s="130" t="s">
        <v>238</v>
      </c>
      <c r="B5" s="62" t="s">
        <v>295</v>
      </c>
      <c r="C5" s="131" t="s">
        <v>239</v>
      </c>
      <c r="D5" s="132" t="s">
        <v>295</v>
      </c>
    </row>
    <row r="6" s="126" customFormat="true" ht="30.95" customHeight="true" spans="1:4">
      <c r="A6" s="133" t="s">
        <v>240</v>
      </c>
      <c r="B6" s="134"/>
      <c r="C6" s="133" t="s">
        <v>240</v>
      </c>
      <c r="D6" s="135"/>
    </row>
    <row r="7" s="126" customFormat="true" ht="30.95" customHeight="true" spans="1:4">
      <c r="A7" s="133" t="s">
        <v>241</v>
      </c>
      <c r="B7" s="134"/>
      <c r="C7" s="133" t="s">
        <v>241</v>
      </c>
      <c r="D7" s="135"/>
    </row>
    <row r="8" s="126" customFormat="true" ht="30.95" customHeight="true" spans="1:4">
      <c r="A8" s="133" t="s">
        <v>242</v>
      </c>
      <c r="B8" s="134">
        <v>72392</v>
      </c>
      <c r="C8" s="133" t="s">
        <v>242</v>
      </c>
      <c r="D8" s="135">
        <v>72329</v>
      </c>
    </row>
    <row r="9" s="126" customFormat="true" ht="30.95" customHeight="true" spans="1:4">
      <c r="A9" s="133" t="s">
        <v>243</v>
      </c>
      <c r="B9" s="134">
        <v>99737</v>
      </c>
      <c r="C9" s="133" t="s">
        <v>243</v>
      </c>
      <c r="D9" s="135">
        <f>69449-2015</f>
        <v>67434</v>
      </c>
    </row>
    <row r="10" s="126" customFormat="true" ht="30.95" customHeight="true" spans="1:4">
      <c r="A10" s="133" t="s">
        <v>244</v>
      </c>
      <c r="B10" s="134">
        <v>135778</v>
      </c>
      <c r="C10" s="133" t="s">
        <v>245</v>
      </c>
      <c r="D10" s="135">
        <f>121402-5200</f>
        <v>116202</v>
      </c>
    </row>
    <row r="11" s="126" customFormat="true" ht="30.95" customHeight="true" spans="1:4">
      <c r="A11" s="133" t="s">
        <v>246</v>
      </c>
      <c r="B11" s="134"/>
      <c r="C11" s="133" t="s">
        <v>246</v>
      </c>
      <c r="D11" s="135"/>
    </row>
    <row r="12" s="126" customFormat="true" ht="30.95" customHeight="true" spans="1:4">
      <c r="A12" s="133" t="s">
        <v>247</v>
      </c>
      <c r="B12" s="134"/>
      <c r="C12" s="133" t="s">
        <v>247</v>
      </c>
      <c r="D12" s="135"/>
    </row>
    <row r="13" s="126" customFormat="true" ht="30.95" customHeight="true" spans="1:4">
      <c r="A13" s="136"/>
      <c r="B13" s="134"/>
      <c r="C13" s="136"/>
      <c r="D13" s="135"/>
    </row>
    <row r="14" s="126" customFormat="true" ht="30.95" customHeight="true" spans="1:4">
      <c r="A14" s="137"/>
      <c r="B14" s="134"/>
      <c r="C14" s="137"/>
      <c r="D14" s="135"/>
    </row>
    <row r="15" s="126" customFormat="true" ht="30.95" customHeight="true" spans="1:4">
      <c r="A15" s="138"/>
      <c r="B15" s="134"/>
      <c r="C15" s="138"/>
      <c r="D15" s="135"/>
    </row>
    <row r="16" s="126" customFormat="true" ht="30.95" customHeight="true" spans="1:4">
      <c r="A16" s="137"/>
      <c r="B16" s="134"/>
      <c r="C16" s="137"/>
      <c r="D16" s="135"/>
    </row>
    <row r="17" s="127" customFormat="true" ht="30.95" customHeight="true" spans="1:244">
      <c r="A17" s="130" t="s">
        <v>194</v>
      </c>
      <c r="B17" s="139">
        <f>SUM(B6:B16)</f>
        <v>307907</v>
      </c>
      <c r="C17" s="130" t="s">
        <v>195</v>
      </c>
      <c r="D17" s="140">
        <f>D6+D7+D8+D9+D10+D11+D12</f>
        <v>255965</v>
      </c>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c r="DG17" s="142"/>
      <c r="DH17" s="142"/>
      <c r="DI17" s="142"/>
      <c r="DJ17" s="142"/>
      <c r="DK17" s="142"/>
      <c r="DL17" s="142"/>
      <c r="DM17" s="142"/>
      <c r="DN17" s="142"/>
      <c r="DO17" s="142"/>
      <c r="DP17" s="142"/>
      <c r="DQ17" s="142"/>
      <c r="DR17" s="142"/>
      <c r="DS17" s="142"/>
      <c r="DT17" s="142"/>
      <c r="DU17" s="142"/>
      <c r="DV17" s="142"/>
      <c r="DW17" s="142"/>
      <c r="DX17" s="142"/>
      <c r="DY17" s="142"/>
      <c r="DZ17" s="142"/>
      <c r="EA17" s="142"/>
      <c r="EB17" s="142"/>
      <c r="EC17" s="142"/>
      <c r="ED17" s="142"/>
      <c r="EE17" s="142"/>
      <c r="EF17" s="142"/>
      <c r="EG17" s="142"/>
      <c r="EH17" s="142"/>
      <c r="EI17" s="142"/>
      <c r="EJ17" s="142"/>
      <c r="EK17" s="142"/>
      <c r="EL17" s="142"/>
      <c r="EM17" s="142"/>
      <c r="EN17" s="142"/>
      <c r="EO17" s="142"/>
      <c r="EP17" s="142"/>
      <c r="EQ17" s="142"/>
      <c r="ER17" s="142"/>
      <c r="ES17" s="142"/>
      <c r="ET17" s="142"/>
      <c r="EU17" s="142"/>
      <c r="EV17" s="142"/>
      <c r="EW17" s="142"/>
      <c r="EX17" s="142"/>
      <c r="EY17" s="142"/>
      <c r="EZ17" s="142"/>
      <c r="FA17" s="142"/>
      <c r="FB17" s="142"/>
      <c r="FC17" s="142"/>
      <c r="FD17" s="142"/>
      <c r="FE17" s="142"/>
      <c r="FF17" s="142"/>
      <c r="FG17" s="142"/>
      <c r="FH17" s="142"/>
      <c r="FI17" s="142"/>
      <c r="FJ17" s="142"/>
      <c r="FK17" s="142"/>
      <c r="FL17" s="142"/>
      <c r="FM17" s="142"/>
      <c r="FN17" s="142"/>
      <c r="FO17" s="142"/>
      <c r="FP17" s="142"/>
      <c r="FQ17" s="142"/>
      <c r="FR17" s="142"/>
      <c r="FS17" s="142"/>
      <c r="FT17" s="142"/>
      <c r="FU17" s="142"/>
      <c r="FV17" s="142"/>
      <c r="FW17" s="142"/>
      <c r="FX17" s="142"/>
      <c r="FY17" s="142"/>
      <c r="FZ17" s="142"/>
      <c r="GA17" s="142"/>
      <c r="GB17" s="142"/>
      <c r="GC17" s="142"/>
      <c r="GD17" s="142"/>
      <c r="GE17" s="142"/>
      <c r="GF17" s="142"/>
      <c r="GG17" s="142"/>
      <c r="GH17" s="142"/>
      <c r="GI17" s="142"/>
      <c r="GJ17" s="142"/>
      <c r="GK17" s="142"/>
      <c r="GL17" s="142"/>
      <c r="GM17" s="142"/>
      <c r="GN17" s="142"/>
      <c r="GO17" s="142"/>
      <c r="GP17" s="142"/>
      <c r="GQ17" s="142"/>
      <c r="GR17" s="142"/>
      <c r="GS17" s="142"/>
      <c r="GT17" s="142"/>
      <c r="GU17" s="142"/>
      <c r="GV17" s="142"/>
      <c r="GW17" s="142"/>
      <c r="GX17" s="142"/>
      <c r="GY17" s="142"/>
      <c r="GZ17" s="142"/>
      <c r="HA17" s="142"/>
      <c r="HB17" s="142"/>
      <c r="HC17" s="142"/>
      <c r="HD17" s="142"/>
      <c r="HE17" s="142"/>
      <c r="HF17" s="142"/>
      <c r="HG17" s="142"/>
      <c r="HH17" s="142"/>
      <c r="HI17" s="142"/>
      <c r="HJ17" s="142"/>
      <c r="HK17" s="142"/>
      <c r="HL17" s="142"/>
      <c r="HM17" s="142"/>
      <c r="HN17" s="142"/>
      <c r="HO17" s="142"/>
      <c r="HP17" s="142"/>
      <c r="HQ17" s="142"/>
      <c r="HR17" s="142"/>
      <c r="HS17" s="142"/>
      <c r="HT17" s="142"/>
      <c r="HU17" s="142"/>
      <c r="HV17" s="142"/>
      <c r="HW17" s="142"/>
      <c r="HX17" s="142"/>
      <c r="HY17" s="142"/>
      <c r="HZ17" s="142"/>
      <c r="IA17" s="142"/>
      <c r="IB17" s="142"/>
      <c r="IC17" s="142"/>
      <c r="ID17" s="143"/>
      <c r="IE17" s="143"/>
      <c r="IF17" s="143"/>
      <c r="IG17" s="143"/>
      <c r="IH17" s="143"/>
      <c r="II17" s="143"/>
      <c r="IJ17" s="143"/>
    </row>
    <row r="18" s="126" customFormat="true" ht="30.95" customHeight="true" spans="1:4">
      <c r="A18" s="141" t="s">
        <v>248</v>
      </c>
      <c r="B18" s="134">
        <v>369407</v>
      </c>
      <c r="C18" s="137" t="s">
        <v>249</v>
      </c>
      <c r="D18" s="135">
        <v>414134</v>
      </c>
    </row>
    <row r="19" s="126" customFormat="true" ht="30.95" customHeight="true" spans="1:4">
      <c r="A19" s="141" t="s">
        <v>250</v>
      </c>
      <c r="B19" s="134"/>
      <c r="C19" s="141" t="s">
        <v>251</v>
      </c>
      <c r="D19" s="135">
        <v>7215</v>
      </c>
    </row>
    <row r="20" s="127" customFormat="true" ht="30.95" customHeight="true" spans="1:244">
      <c r="A20" s="130" t="s">
        <v>165</v>
      </c>
      <c r="B20" s="139">
        <f>B17+B18+B19</f>
        <v>677314</v>
      </c>
      <c r="C20" s="130" t="s">
        <v>166</v>
      </c>
      <c r="D20" s="139">
        <f>D17+D18+D19</f>
        <v>677314</v>
      </c>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c r="CN20" s="142"/>
      <c r="CO20" s="142"/>
      <c r="CP20" s="142"/>
      <c r="CQ20" s="142"/>
      <c r="CR20" s="142"/>
      <c r="CS20" s="142"/>
      <c r="CT20" s="142"/>
      <c r="CU20" s="142"/>
      <c r="CV20" s="142"/>
      <c r="CW20" s="142"/>
      <c r="CX20" s="142"/>
      <c r="CY20" s="142"/>
      <c r="CZ20" s="142"/>
      <c r="DA20" s="142"/>
      <c r="DB20" s="142"/>
      <c r="DC20" s="142"/>
      <c r="DD20" s="142"/>
      <c r="DE20" s="142"/>
      <c r="DF20" s="142"/>
      <c r="DG20" s="142"/>
      <c r="DH20" s="142"/>
      <c r="DI20" s="142"/>
      <c r="DJ20" s="142"/>
      <c r="DK20" s="142"/>
      <c r="DL20" s="142"/>
      <c r="DM20" s="142"/>
      <c r="DN20" s="142"/>
      <c r="DO20" s="142"/>
      <c r="DP20" s="142"/>
      <c r="DQ20" s="142"/>
      <c r="DR20" s="142"/>
      <c r="DS20" s="142"/>
      <c r="DT20" s="142"/>
      <c r="DU20" s="142"/>
      <c r="DV20" s="142"/>
      <c r="DW20" s="142"/>
      <c r="DX20" s="142"/>
      <c r="DY20" s="142"/>
      <c r="DZ20" s="142"/>
      <c r="EA20" s="142"/>
      <c r="EB20" s="142"/>
      <c r="EC20" s="142"/>
      <c r="ED20" s="142"/>
      <c r="EE20" s="142"/>
      <c r="EF20" s="142"/>
      <c r="EG20" s="142"/>
      <c r="EH20" s="142"/>
      <c r="EI20" s="142"/>
      <c r="EJ20" s="142"/>
      <c r="EK20" s="142"/>
      <c r="EL20" s="142"/>
      <c r="EM20" s="142"/>
      <c r="EN20" s="142"/>
      <c r="EO20" s="142"/>
      <c r="EP20" s="142"/>
      <c r="EQ20" s="142"/>
      <c r="ER20" s="142"/>
      <c r="ES20" s="142"/>
      <c r="ET20" s="142"/>
      <c r="EU20" s="142"/>
      <c r="EV20" s="142"/>
      <c r="EW20" s="142"/>
      <c r="EX20" s="142"/>
      <c r="EY20" s="142"/>
      <c r="EZ20" s="142"/>
      <c r="FA20" s="142"/>
      <c r="FB20" s="142"/>
      <c r="FC20" s="142"/>
      <c r="FD20" s="142"/>
      <c r="FE20" s="142"/>
      <c r="FF20" s="142"/>
      <c r="FG20" s="142"/>
      <c r="FH20" s="142"/>
      <c r="FI20" s="142"/>
      <c r="FJ20" s="142"/>
      <c r="FK20" s="142"/>
      <c r="FL20" s="142"/>
      <c r="FM20" s="142"/>
      <c r="FN20" s="142"/>
      <c r="FO20" s="142"/>
      <c r="FP20" s="142"/>
      <c r="FQ20" s="142"/>
      <c r="FR20" s="142"/>
      <c r="FS20" s="142"/>
      <c r="FT20" s="142"/>
      <c r="FU20" s="142"/>
      <c r="FV20" s="142"/>
      <c r="FW20" s="142"/>
      <c r="FX20" s="142"/>
      <c r="FY20" s="142"/>
      <c r="FZ20" s="142"/>
      <c r="GA20" s="142"/>
      <c r="GB20" s="142"/>
      <c r="GC20" s="142"/>
      <c r="GD20" s="142"/>
      <c r="GE20" s="142"/>
      <c r="GF20" s="142"/>
      <c r="GG20" s="142"/>
      <c r="GH20" s="142"/>
      <c r="GI20" s="142"/>
      <c r="GJ20" s="142"/>
      <c r="GK20" s="142"/>
      <c r="GL20" s="142"/>
      <c r="GM20" s="142"/>
      <c r="GN20" s="142"/>
      <c r="GO20" s="142"/>
      <c r="GP20" s="142"/>
      <c r="GQ20" s="142"/>
      <c r="GR20" s="142"/>
      <c r="GS20" s="142"/>
      <c r="GT20" s="142"/>
      <c r="GU20" s="142"/>
      <c r="GV20" s="142"/>
      <c r="GW20" s="142"/>
      <c r="GX20" s="142"/>
      <c r="GY20" s="142"/>
      <c r="GZ20" s="142"/>
      <c r="HA20" s="142"/>
      <c r="HB20" s="142"/>
      <c r="HC20" s="142"/>
      <c r="HD20" s="142"/>
      <c r="HE20" s="142"/>
      <c r="HF20" s="142"/>
      <c r="HG20" s="142"/>
      <c r="HH20" s="142"/>
      <c r="HI20" s="142"/>
      <c r="HJ20" s="142"/>
      <c r="HK20" s="142"/>
      <c r="HL20" s="142"/>
      <c r="HM20" s="142"/>
      <c r="HN20" s="142"/>
      <c r="HO20" s="142"/>
      <c r="HP20" s="142"/>
      <c r="HQ20" s="142"/>
      <c r="HR20" s="142"/>
      <c r="HS20" s="142"/>
      <c r="HT20" s="142"/>
      <c r="HU20" s="142"/>
      <c r="HV20" s="142"/>
      <c r="HW20" s="142"/>
      <c r="HX20" s="142"/>
      <c r="HY20" s="142"/>
      <c r="HZ20" s="142"/>
      <c r="IA20" s="142"/>
      <c r="IB20" s="142"/>
      <c r="IC20" s="142"/>
      <c r="ID20" s="143"/>
      <c r="IE20" s="143"/>
      <c r="IF20" s="143"/>
      <c r="IG20" s="143"/>
      <c r="IH20" s="143"/>
      <c r="II20" s="143"/>
      <c r="IJ20" s="143"/>
    </row>
    <row r="21" ht="21" customHeight="true" spans="4:4">
      <c r="D21" s="128">
        <f>B20-D20</f>
        <v>0</v>
      </c>
    </row>
  </sheetData>
  <mergeCells count="3">
    <mergeCell ref="A2:D2"/>
    <mergeCell ref="A4:B4"/>
    <mergeCell ref="C4:D4"/>
  </mergeCells>
  <printOptions horizontalCentered="true"/>
  <pageMargins left="0.35" right="0.35" top="0.511805555555556" bottom="0.590277777777778" header="0.468055555555556" footer="0.550694444444444"/>
  <pageSetup paperSize="9" firstPageNumber="14" orientation="landscape" useFirstPageNumber="true" horizontalDpi="600" verticalDpi="600"/>
  <headerFooter alignWithMargins="0" scaleWithDoc="0">
    <oddFooter>&amp;C&amp;"Arial"&amp;10第 &amp;P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384"/>
  <sheetViews>
    <sheetView showGridLines="0" showZeros="0" topLeftCell="B1" workbookViewId="0">
      <selection activeCell="G16" sqref="G16"/>
    </sheetView>
  </sheetViews>
  <sheetFormatPr defaultColWidth="9" defaultRowHeight="14.25"/>
  <cols>
    <col min="1" max="1" width="45.75" customWidth="true"/>
    <col min="2" max="2" width="15.5" customWidth="true"/>
    <col min="3" max="3" width="13.75" customWidth="true"/>
    <col min="4" max="4" width="16.375" customWidth="true"/>
    <col min="5" max="5" width="16.125" customWidth="true"/>
    <col min="6" max="6" width="19.25" customWidth="true"/>
    <col min="7" max="7" width="14.125" customWidth="true"/>
    <col min="8" max="8" width="13" customWidth="true"/>
    <col min="9" max="9" width="25" customWidth="true"/>
  </cols>
  <sheetData>
    <row r="1" customFormat="true" spans="1:1">
      <c r="A1" s="94" t="s">
        <v>2045</v>
      </c>
    </row>
    <row r="2" s="92" customFormat="true" ht="33" customHeight="true" spans="1:9">
      <c r="A2" s="95" t="s">
        <v>2046</v>
      </c>
      <c r="B2" s="96"/>
      <c r="C2" s="96"/>
      <c r="D2" s="97"/>
      <c r="E2" s="96"/>
      <c r="F2" s="96"/>
      <c r="G2" s="96"/>
      <c r="H2" s="96"/>
      <c r="I2" s="96"/>
    </row>
    <row r="3" s="92" customFormat="true" spans="1:9">
      <c r="A3" s="98"/>
      <c r="B3" s="98"/>
      <c r="C3" s="98"/>
      <c r="D3" s="99"/>
      <c r="E3" s="98"/>
      <c r="F3" s="98"/>
      <c r="G3" s="98"/>
      <c r="H3" s="98"/>
      <c r="I3" s="121"/>
    </row>
    <row r="4" s="92" customFormat="true" spans="1:9">
      <c r="A4" s="100"/>
      <c r="B4" s="100"/>
      <c r="C4" s="101"/>
      <c r="D4" s="102"/>
      <c r="E4" s="100"/>
      <c r="F4" s="100"/>
      <c r="G4" s="100"/>
      <c r="H4" s="100"/>
      <c r="I4" s="122" t="s">
        <v>65</v>
      </c>
    </row>
    <row r="5" s="92" customFormat="true" ht="42.75" spans="1:9">
      <c r="A5" s="103" t="s">
        <v>2047</v>
      </c>
      <c r="B5" s="104" t="s">
        <v>1335</v>
      </c>
      <c r="C5" s="105" t="s">
        <v>2048</v>
      </c>
      <c r="D5" s="105" t="s">
        <v>2049</v>
      </c>
      <c r="E5" s="118" t="s">
        <v>2050</v>
      </c>
      <c r="F5" s="119" t="s">
        <v>2051</v>
      </c>
      <c r="G5" s="119" t="s">
        <v>2052</v>
      </c>
      <c r="H5" s="119" t="s">
        <v>2053</v>
      </c>
      <c r="I5" s="104" t="s">
        <v>2054</v>
      </c>
    </row>
    <row r="6" s="93" customFormat="true" ht="27" customHeight="true" spans="1:9">
      <c r="A6" s="106" t="s">
        <v>2055</v>
      </c>
      <c r="B6" s="107">
        <f>C6+D6+E6+F6+G6+H6+I6</f>
        <v>307907</v>
      </c>
      <c r="C6" s="108">
        <v>0</v>
      </c>
      <c r="D6" s="108"/>
      <c r="E6" s="115">
        <v>72392</v>
      </c>
      <c r="F6" s="115">
        <v>99737</v>
      </c>
      <c r="G6" s="115">
        <v>135778</v>
      </c>
      <c r="H6" s="115"/>
      <c r="I6" s="123">
        <v>0</v>
      </c>
    </row>
    <row r="7" s="92" customFormat="true" ht="27" customHeight="true" spans="1:9">
      <c r="A7" s="109" t="s">
        <v>2056</v>
      </c>
      <c r="B7" s="110">
        <f t="shared" ref="B7:B9" si="0">C7+D7+E7+F7+G7+H7+I7</f>
        <v>182891.281626</v>
      </c>
      <c r="C7" s="111">
        <v>0</v>
      </c>
      <c r="D7" s="112"/>
      <c r="E7" s="110">
        <v>36946.973872</v>
      </c>
      <c r="F7" s="110">
        <v>96747.867754</v>
      </c>
      <c r="G7" s="110">
        <v>49196.44</v>
      </c>
      <c r="H7" s="111"/>
      <c r="I7" s="124">
        <v>0</v>
      </c>
    </row>
    <row r="8" s="92" customFormat="true" ht="27" customHeight="true" spans="1:9">
      <c r="A8" s="109" t="s">
        <v>2057</v>
      </c>
      <c r="B8" s="110">
        <f t="shared" si="0"/>
        <v>119302.141</v>
      </c>
      <c r="C8" s="111">
        <v>0</v>
      </c>
      <c r="D8" s="112"/>
      <c r="E8" s="110">
        <v>35200</v>
      </c>
      <c r="F8" s="110">
        <v>0</v>
      </c>
      <c r="G8" s="110">
        <v>84102.141</v>
      </c>
      <c r="H8" s="111"/>
      <c r="I8" s="124">
        <v>0</v>
      </c>
    </row>
    <row r="9" s="92" customFormat="true" ht="27" customHeight="true" spans="1:9">
      <c r="A9" s="113" t="s">
        <v>2058</v>
      </c>
      <c r="B9" s="110">
        <f t="shared" si="0"/>
        <v>4768.968215</v>
      </c>
      <c r="C9" s="111">
        <v>0</v>
      </c>
      <c r="D9" s="112"/>
      <c r="E9" s="110">
        <v>110</v>
      </c>
      <c r="F9" s="110">
        <v>2818.968215</v>
      </c>
      <c r="G9" s="110">
        <v>1840</v>
      </c>
      <c r="H9" s="111">
        <v>0</v>
      </c>
      <c r="I9" s="124">
        <v>0</v>
      </c>
    </row>
    <row r="10" s="92" customFormat="true" ht="27" customHeight="true" spans="1:9">
      <c r="A10" s="113" t="s">
        <v>2059</v>
      </c>
      <c r="B10" s="110">
        <f>C10+D10</f>
        <v>0</v>
      </c>
      <c r="C10" s="111">
        <v>0</v>
      </c>
      <c r="D10" s="112"/>
      <c r="E10" s="120">
        <v>0</v>
      </c>
      <c r="F10" s="110">
        <v>0</v>
      </c>
      <c r="G10" s="110">
        <v>0</v>
      </c>
      <c r="H10" s="111"/>
      <c r="I10" s="111"/>
    </row>
    <row r="11" s="92" customFormat="true" ht="27" customHeight="true" spans="1:9">
      <c r="A11" s="113" t="s">
        <v>2060</v>
      </c>
      <c r="B11" s="110">
        <f>C11+D11+E11+F11+I11</f>
        <v>170</v>
      </c>
      <c r="C11" s="111">
        <v>0</v>
      </c>
      <c r="D11" s="112"/>
      <c r="E11" s="110">
        <v>120</v>
      </c>
      <c r="F11" s="110">
        <v>50</v>
      </c>
      <c r="G11" s="110">
        <v>0</v>
      </c>
      <c r="H11" s="111"/>
      <c r="I11" s="111">
        <v>0</v>
      </c>
    </row>
    <row r="12" s="92" customFormat="true" ht="27" customHeight="true" spans="1:9">
      <c r="A12" s="113" t="s">
        <v>2061</v>
      </c>
      <c r="B12" s="110">
        <f>C12+D12+E12+F12+G12+H12+I12</f>
        <v>775</v>
      </c>
      <c r="C12" s="111">
        <v>0</v>
      </c>
      <c r="D12" s="112"/>
      <c r="E12" s="110">
        <v>15</v>
      </c>
      <c r="F12" s="110">
        <v>120</v>
      </c>
      <c r="G12" s="110">
        <v>640</v>
      </c>
      <c r="H12" s="111">
        <v>0</v>
      </c>
      <c r="I12" s="111">
        <v>0</v>
      </c>
    </row>
    <row r="13" s="92" customFormat="true" ht="27" customHeight="true" spans="1:9">
      <c r="A13" s="113" t="s">
        <v>2062</v>
      </c>
      <c r="B13" s="110">
        <f>C13</f>
        <v>0</v>
      </c>
      <c r="C13" s="111">
        <v>0</v>
      </c>
      <c r="D13" s="112"/>
      <c r="E13" s="110">
        <v>0</v>
      </c>
      <c r="F13" s="110">
        <v>0</v>
      </c>
      <c r="G13" s="110">
        <v>0</v>
      </c>
      <c r="H13" s="111"/>
      <c r="I13" s="111"/>
    </row>
    <row r="14" s="92" customFormat="true" ht="27" customHeight="true" spans="1:9">
      <c r="A14" s="113" t="s">
        <v>2063</v>
      </c>
      <c r="B14" s="110">
        <f>C14</f>
        <v>0</v>
      </c>
      <c r="C14" s="111">
        <v>0</v>
      </c>
      <c r="D14" s="112"/>
      <c r="E14" s="110">
        <v>0</v>
      </c>
      <c r="F14" s="110">
        <v>0</v>
      </c>
      <c r="G14" s="110">
        <v>0</v>
      </c>
      <c r="H14" s="111"/>
      <c r="I14" s="111"/>
    </row>
    <row r="15" s="93" customFormat="true" ht="27" customHeight="true" spans="1:9">
      <c r="A15" s="114" t="s">
        <v>2064</v>
      </c>
      <c r="B15" s="107">
        <v>263180.626628</v>
      </c>
      <c r="C15" s="115">
        <v>0</v>
      </c>
      <c r="D15" s="108"/>
      <c r="E15" s="115">
        <v>72329</v>
      </c>
      <c r="F15" s="107">
        <v>69450</v>
      </c>
      <c r="G15" s="107">
        <v>121402.128989</v>
      </c>
      <c r="H15" s="115"/>
      <c r="I15" s="115">
        <v>0</v>
      </c>
    </row>
    <row r="16" s="92" customFormat="true" ht="27" customHeight="true" spans="1:9">
      <c r="A16" s="109" t="s">
        <v>2065</v>
      </c>
      <c r="B16" s="110">
        <f>C16+D16+E16+F16+G16+H16+I16</f>
        <v>247660.120678</v>
      </c>
      <c r="C16" s="111">
        <v>0</v>
      </c>
      <c r="D16" s="112"/>
      <c r="E16" s="110">
        <v>72326.87005</v>
      </c>
      <c r="F16" s="110">
        <v>67368.497639</v>
      </c>
      <c r="G16" s="110">
        <v>107964.752989</v>
      </c>
      <c r="H16" s="111"/>
      <c r="I16" s="111">
        <v>0</v>
      </c>
    </row>
    <row r="17" s="92" customFormat="true" ht="27" customHeight="true" spans="1:9">
      <c r="A17" s="109" t="s">
        <v>2066</v>
      </c>
      <c r="B17" s="110">
        <f>C17+D17+E17+F17+I17</f>
        <v>19.3</v>
      </c>
      <c r="C17" s="111">
        <v>0</v>
      </c>
      <c r="D17" s="112"/>
      <c r="E17" s="110">
        <v>1.3</v>
      </c>
      <c r="F17" s="110">
        <v>18</v>
      </c>
      <c r="G17" s="111">
        <v>0</v>
      </c>
      <c r="H17" s="111"/>
      <c r="I17" s="111">
        <v>0</v>
      </c>
    </row>
    <row r="18" s="92" customFormat="true" ht="27" customHeight="true" spans="1:9">
      <c r="A18" s="113" t="s">
        <v>2067</v>
      </c>
      <c r="B18" s="110">
        <f>C18+D18+E18+F18+G18+H18+I18</f>
        <v>48.8778</v>
      </c>
      <c r="C18" s="111">
        <v>0</v>
      </c>
      <c r="D18" s="112"/>
      <c r="E18" s="110">
        <v>0.8778</v>
      </c>
      <c r="F18" s="110">
        <v>48</v>
      </c>
      <c r="G18" s="111">
        <v>0</v>
      </c>
      <c r="H18" s="111">
        <v>0</v>
      </c>
      <c r="I18" s="111">
        <v>0</v>
      </c>
    </row>
    <row r="19" s="92" customFormat="true" ht="27" customHeight="true" spans="1:9">
      <c r="A19" s="113" t="s">
        <v>2068</v>
      </c>
      <c r="B19" s="116">
        <v>0</v>
      </c>
      <c r="C19" s="111">
        <v>0</v>
      </c>
      <c r="D19" s="112"/>
      <c r="E19" s="110">
        <v>0</v>
      </c>
      <c r="F19" s="110">
        <v>0</v>
      </c>
      <c r="G19" s="111">
        <v>0</v>
      </c>
      <c r="H19" s="111"/>
      <c r="I19" s="111"/>
    </row>
    <row r="20" s="92" customFormat="true" ht="27" customHeight="true" spans="1:9">
      <c r="A20" s="113" t="s">
        <v>2069</v>
      </c>
      <c r="B20" s="116">
        <v>0</v>
      </c>
      <c r="C20" s="111">
        <v>0</v>
      </c>
      <c r="D20" s="112"/>
      <c r="E20" s="110">
        <v>0</v>
      </c>
      <c r="F20" s="110">
        <v>0</v>
      </c>
      <c r="G20" s="111">
        <v>0</v>
      </c>
      <c r="H20" s="111"/>
      <c r="I20" s="111"/>
    </row>
    <row r="21" s="93" customFormat="true" ht="27" customHeight="true" spans="1:9">
      <c r="A21" s="106" t="s">
        <v>2070</v>
      </c>
      <c r="B21" s="107">
        <f>C21+D21+E21+F21+G21+H21+I21</f>
        <v>44726.264352</v>
      </c>
      <c r="C21" s="115">
        <v>0</v>
      </c>
      <c r="D21" s="108"/>
      <c r="E21" s="107">
        <v>62.926022</v>
      </c>
      <c r="F21" s="107">
        <v>30287.33833</v>
      </c>
      <c r="G21" s="107">
        <v>14376</v>
      </c>
      <c r="H21" s="115">
        <v>0</v>
      </c>
      <c r="I21" s="123">
        <v>0</v>
      </c>
    </row>
    <row r="22" s="93" customFormat="true" ht="27" customHeight="true" spans="1:9">
      <c r="A22" s="114" t="s">
        <v>2071</v>
      </c>
      <c r="B22" s="117">
        <v>414134</v>
      </c>
      <c r="C22" s="115">
        <v>0</v>
      </c>
      <c r="D22" s="108"/>
      <c r="E22" s="107">
        <v>8655.009927</v>
      </c>
      <c r="F22" s="107">
        <v>250087.746022</v>
      </c>
      <c r="G22" s="107">
        <v>155390.608044</v>
      </c>
      <c r="H22" s="115">
        <v>0</v>
      </c>
      <c r="I22" s="123">
        <v>0</v>
      </c>
    </row>
    <row r="23" s="92" customFormat="true" ht="13.5"/>
    <row r="24" s="92" customFormat="true" ht="13.5"/>
    <row r="25" s="92" customFormat="true" ht="13.5"/>
    <row r="26" s="92" customFormat="true" ht="13.5"/>
    <row r="27" s="92" customFormat="true" ht="13.5"/>
    <row r="28" s="92" customFormat="true" ht="13.5"/>
    <row r="29" s="92" customFormat="true" ht="13.5"/>
    <row r="30" s="92" customFormat="true" ht="13.5"/>
    <row r="31" s="92" customFormat="true" ht="13.5"/>
    <row r="32" s="92" customFormat="true" ht="13.5"/>
    <row r="33" s="92" customFormat="true" ht="13.5"/>
    <row r="34" s="92" customFormat="true" ht="13.5"/>
    <row r="35" s="92" customFormat="true" ht="13.5"/>
    <row r="36" s="92" customFormat="true" ht="13.5"/>
    <row r="37" s="92" customFormat="true" ht="13.5"/>
    <row r="38" s="92" customFormat="true" ht="13.5"/>
    <row r="39" s="92" customFormat="true" ht="13.5"/>
    <row r="40" s="92" customFormat="true" ht="13.5"/>
    <row r="41" s="92" customFormat="true" ht="13.5"/>
    <row r="42" s="92" customFormat="true" ht="13.5"/>
    <row r="43" s="92" customFormat="true" ht="13.5"/>
    <row r="44" s="92" customFormat="true" ht="13.5"/>
    <row r="45" s="92" customFormat="true" ht="13.5"/>
    <row r="46" s="92" customFormat="true" ht="13.5"/>
    <row r="47" s="92" customFormat="true" ht="13.5"/>
    <row r="48" s="92" customFormat="true" ht="13.5"/>
    <row r="49" s="92" customFormat="true" ht="13.5"/>
    <row r="50" s="92" customFormat="true" ht="13.5"/>
    <row r="51" s="92" customFormat="true" ht="13.5"/>
    <row r="52" s="92" customFormat="true" ht="13.5"/>
    <row r="53" s="92" customFormat="true" ht="13.5"/>
    <row r="54" s="92" customFormat="true" ht="13.5"/>
    <row r="55" s="92" customFormat="true" ht="13.5"/>
    <row r="56" s="92" customFormat="true" ht="13.5"/>
    <row r="57" s="92" customFormat="true" ht="13.5"/>
    <row r="58" s="92" customFormat="true" ht="13.5"/>
    <row r="59" s="92" customFormat="true" ht="13.5"/>
    <row r="60" s="92" customFormat="true" ht="13.5"/>
    <row r="61" s="92" customFormat="true" ht="13.5"/>
    <row r="62" s="92" customFormat="true" ht="13.5"/>
    <row r="63" s="92" customFormat="true" ht="13.5"/>
    <row r="64" s="92" customFormat="true" ht="13.5"/>
    <row r="65" s="92" customFormat="true" ht="13.5"/>
    <row r="66" s="92" customFormat="true" ht="13.5"/>
    <row r="67" s="92" customFormat="true" ht="13.5"/>
    <row r="68" s="92" customFormat="true" ht="13.5"/>
    <row r="69" s="92" customFormat="true" ht="13.5"/>
    <row r="70" s="92" customFormat="true" ht="13.5"/>
    <row r="71" s="92" customFormat="true" ht="13.5"/>
    <row r="72" s="92" customFormat="true" ht="13.5"/>
    <row r="73" s="92" customFormat="true" ht="13.5"/>
    <row r="74" s="92" customFormat="true" ht="13.5"/>
    <row r="75" s="92" customFormat="true" ht="13.5"/>
    <row r="76" s="92" customFormat="true" ht="13.5"/>
    <row r="77" s="92" customFormat="true" ht="13.5"/>
    <row r="78" s="92" customFormat="true" ht="13.5"/>
    <row r="79" s="92" customFormat="true" ht="13.5"/>
    <row r="80" s="92" customFormat="true" ht="13.5"/>
    <row r="81" s="92" customFormat="true" ht="13.5"/>
    <row r="82" s="92" customFormat="true" ht="13.5"/>
    <row r="83" s="92" customFormat="true" ht="13.5"/>
    <row r="84" s="92" customFormat="true" ht="13.5"/>
    <row r="85" s="92" customFormat="true" ht="13.5"/>
    <row r="86" s="92" customFormat="true" ht="13.5"/>
    <row r="87" s="92" customFormat="true" ht="13.5"/>
    <row r="88" s="92" customFormat="true" ht="13.5"/>
    <row r="89" s="92" customFormat="true" ht="13.5"/>
    <row r="90" s="92" customFormat="true" ht="13.5"/>
    <row r="91" s="92" customFormat="true" ht="13.5"/>
    <row r="92" s="92" customFormat="true" ht="13.5"/>
    <row r="93" s="92" customFormat="true" ht="13.5"/>
    <row r="94" s="92" customFormat="true" ht="13.5"/>
    <row r="95" s="92" customFormat="true" ht="13.5"/>
    <row r="96" s="92" customFormat="true" ht="13.5"/>
    <row r="97" s="92" customFormat="true" ht="13.5"/>
    <row r="98" s="92" customFormat="true" ht="13.5"/>
    <row r="99" s="92" customFormat="true" ht="13.5"/>
    <row r="100" s="92" customFormat="true" ht="13.5"/>
    <row r="101" s="92" customFormat="true" ht="13.5"/>
    <row r="102" s="92" customFormat="true" ht="13.5"/>
    <row r="103" s="92" customFormat="true" ht="13.5"/>
    <row r="104" s="92" customFormat="true" ht="13.5"/>
    <row r="105" s="92" customFormat="true" ht="13.5"/>
    <row r="106" s="92" customFormat="true" ht="13.5"/>
    <row r="107" s="92" customFormat="true" ht="13.5"/>
    <row r="108" s="92" customFormat="true" ht="13.5"/>
    <row r="109" s="92" customFormat="true" ht="13.5"/>
    <row r="110" s="92" customFormat="true" ht="13.5"/>
    <row r="111" s="92" customFormat="true" ht="13.5"/>
    <row r="112" s="92" customFormat="true" ht="13.5"/>
    <row r="113" s="92" customFormat="true" ht="13.5"/>
    <row r="114" s="92" customFormat="true" ht="13.5"/>
    <row r="115" s="92" customFormat="true" ht="13.5"/>
    <row r="116" s="92" customFormat="true" ht="13.5"/>
    <row r="117" s="92" customFormat="true" ht="13.5"/>
    <row r="118" s="92" customFormat="true" ht="13.5"/>
    <row r="119" s="92" customFormat="true" ht="13.5"/>
    <row r="120" s="92" customFormat="true" ht="13.5"/>
    <row r="121" s="92" customFormat="true" ht="13.5"/>
    <row r="122" s="92" customFormat="true" ht="13.5"/>
    <row r="123" s="92" customFormat="true" ht="13.5"/>
    <row r="124" s="92" customFormat="true" ht="13.5"/>
    <row r="125" s="92" customFormat="true" ht="13.5"/>
    <row r="126" s="92" customFormat="true" ht="13.5"/>
    <row r="127" s="92" customFormat="true" ht="13.5"/>
    <row r="128" s="92" customFormat="true" ht="13.5"/>
    <row r="129" s="92" customFormat="true" ht="13.5"/>
    <row r="130" s="92" customFormat="true" ht="13.5"/>
    <row r="131" s="92" customFormat="true" ht="13.5"/>
    <row r="132" s="92" customFormat="true" ht="13.5"/>
    <row r="133" s="92" customFormat="true" ht="13.5"/>
    <row r="134" s="92" customFormat="true" ht="13.5"/>
    <row r="135" s="92" customFormat="true" ht="13.5"/>
    <row r="136" s="92" customFormat="true" ht="13.5"/>
    <row r="137" s="92" customFormat="true" ht="13.5"/>
    <row r="138" s="92" customFormat="true" ht="13.5"/>
    <row r="139" s="92" customFormat="true" ht="13.5"/>
    <row r="140" s="92" customFormat="true" ht="13.5"/>
    <row r="141" s="92" customFormat="true" ht="13.5"/>
    <row r="142" s="92" customFormat="true" ht="13.5"/>
    <row r="143" s="92" customFormat="true" ht="13.5"/>
    <row r="144" s="92" customFormat="true" ht="13.5"/>
    <row r="145" s="92" customFormat="true" ht="13.5"/>
    <row r="146" s="92" customFormat="true" ht="13.5"/>
    <row r="147" s="92" customFormat="true" ht="13.5"/>
    <row r="148" s="92" customFormat="true" ht="13.5"/>
    <row r="149" s="92" customFormat="true" ht="13.5"/>
    <row r="150" s="92" customFormat="true" ht="13.5"/>
    <row r="151" s="92" customFormat="true" ht="13.5"/>
    <row r="152" s="92" customFormat="true" ht="13.5"/>
    <row r="153" s="92" customFormat="true" ht="13.5"/>
    <row r="154" s="92" customFormat="true" ht="13.5"/>
    <row r="155" s="92" customFormat="true" ht="13.5"/>
    <row r="156" s="92" customFormat="true" ht="13.5"/>
    <row r="157" s="92" customFormat="true" ht="13.5"/>
    <row r="158" s="92" customFormat="true" ht="13.5"/>
    <row r="159" s="92" customFormat="true" ht="13.5"/>
    <row r="160" s="92" customFormat="true" ht="13.5"/>
    <row r="161" s="92" customFormat="true" ht="13.5"/>
    <row r="162" s="92" customFormat="true" ht="13.5"/>
    <row r="163" s="92" customFormat="true" ht="13.5"/>
    <row r="164" s="92" customFormat="true" ht="13.5"/>
    <row r="165" s="92" customFormat="true" ht="13.5"/>
    <row r="166" s="92" customFormat="true" ht="13.5"/>
    <row r="167" s="92" customFormat="true" ht="13.5"/>
    <row r="168" s="92" customFormat="true" ht="13.5"/>
    <row r="169" s="92" customFormat="true" ht="13.5"/>
    <row r="170" s="92" customFormat="true" ht="13.5"/>
    <row r="171" s="92" customFormat="true" ht="13.5"/>
    <row r="172" s="92" customFormat="true" ht="13.5"/>
    <row r="173" s="92" customFormat="true" ht="13.5"/>
    <row r="174" s="92" customFormat="true" ht="13.5"/>
    <row r="175" s="92" customFormat="true" ht="13.5"/>
    <row r="176" s="92" customFormat="true" ht="13.5"/>
    <row r="177" s="92" customFormat="true" ht="13.5"/>
    <row r="178" s="92" customFormat="true" ht="13.5"/>
    <row r="179" s="92" customFormat="true" ht="13.5"/>
    <row r="180" s="92" customFormat="true" ht="13.5"/>
    <row r="181" s="92" customFormat="true" ht="13.5"/>
    <row r="182" s="92" customFormat="true" ht="13.5"/>
    <row r="183" s="92" customFormat="true" ht="13.5"/>
    <row r="184" s="92" customFormat="true" ht="13.5"/>
    <row r="185" s="92" customFormat="true" ht="13.5"/>
    <row r="186" s="92" customFormat="true" ht="13.5"/>
    <row r="187" s="92" customFormat="true" ht="13.5"/>
    <row r="188" s="92" customFormat="true" ht="13.5"/>
    <row r="189" s="92" customFormat="true" ht="13.5"/>
    <row r="190" s="92" customFormat="true" ht="13.5"/>
    <row r="191" s="92" customFormat="true" ht="13.5"/>
    <row r="192" s="92" customFormat="true" ht="13.5"/>
    <row r="193" s="92" customFormat="true" ht="13.5"/>
    <row r="194" s="92" customFormat="true" ht="13.5"/>
    <row r="195" s="92" customFormat="true" ht="13.5"/>
    <row r="196" s="92" customFormat="true" ht="13.5"/>
    <row r="197" s="92" customFormat="true" ht="13.5"/>
    <row r="198" s="92" customFormat="true" ht="13.5"/>
    <row r="199" s="92" customFormat="true" ht="13.5"/>
    <row r="200" s="92" customFormat="true" ht="13.5"/>
    <row r="201" s="92" customFormat="true" ht="13.5"/>
    <row r="202" s="92" customFormat="true" ht="13.5"/>
    <row r="203" s="92" customFormat="true" ht="13.5"/>
    <row r="204" s="92" customFormat="true" ht="13.5"/>
    <row r="205" s="92" customFormat="true" ht="13.5"/>
    <row r="206" s="92" customFormat="true" ht="13.5"/>
    <row r="207" s="92" customFormat="true" ht="13.5"/>
    <row r="208" s="92" customFormat="true" ht="13.5"/>
    <row r="209" s="92" customFormat="true" ht="13.5"/>
    <row r="210" s="92" customFormat="true" ht="13.5"/>
    <row r="211" s="92" customFormat="true" ht="13.5"/>
    <row r="212" s="92" customFormat="true" ht="13.5"/>
    <row r="213" s="92" customFormat="true" ht="13.5"/>
    <row r="214" s="92" customFormat="true" ht="13.5"/>
    <row r="215" s="92" customFormat="true" ht="13.5"/>
    <row r="216" s="92" customFormat="true" ht="13.5"/>
    <row r="217" s="92" customFormat="true" ht="13.5"/>
    <row r="218" s="92" customFormat="true" ht="13.5"/>
    <row r="219" s="92" customFormat="true" ht="13.5"/>
    <row r="220" s="92" customFormat="true" ht="13.5"/>
    <row r="221" s="92" customFormat="true" ht="13.5"/>
    <row r="222" s="92" customFormat="true" ht="13.5"/>
    <row r="223" s="92" customFormat="true" ht="13.5"/>
    <row r="224" s="92" customFormat="true" ht="13.5"/>
    <row r="225" s="92" customFormat="true" ht="13.5"/>
    <row r="226" s="92" customFormat="true" ht="13.5"/>
    <row r="227" s="92" customFormat="true" ht="13.5"/>
    <row r="228" s="92" customFormat="true" ht="13.5"/>
    <row r="229" s="92" customFormat="true" ht="13.5"/>
    <row r="230" s="92" customFormat="true" ht="13.5"/>
    <row r="231" s="92" customFormat="true" ht="13.5"/>
    <row r="232" s="92" customFormat="true" ht="13.5"/>
    <row r="233" s="92" customFormat="true" ht="13.5"/>
    <row r="234" s="92" customFormat="true" ht="13.5"/>
    <row r="235" s="92" customFormat="true" ht="13.5"/>
    <row r="236" s="92" customFormat="true" ht="13.5"/>
    <row r="237" s="92" customFormat="true" ht="13.5"/>
    <row r="238" s="92" customFormat="true" ht="13.5"/>
    <row r="239" s="92" customFormat="true" ht="13.5"/>
    <row r="240" s="92" customFormat="true" ht="13.5"/>
    <row r="241" s="92" customFormat="true" ht="13.5"/>
    <row r="242" s="92" customFormat="true" ht="13.5"/>
    <row r="243" s="92" customFormat="true" ht="13.5"/>
    <row r="244" s="92" customFormat="true" ht="13.5"/>
    <row r="245" s="92" customFormat="true" ht="13.5"/>
    <row r="246" s="92" customFormat="true" ht="13.5"/>
    <row r="247" s="92" customFormat="true" ht="13.5"/>
    <row r="248" s="92" customFormat="true" ht="13.5"/>
    <row r="249" s="92" customFormat="true" ht="13.5"/>
    <row r="250" s="92" customFormat="true" ht="13.5"/>
    <row r="251" s="92" customFormat="true" ht="13.5"/>
    <row r="252" s="92" customFormat="true" ht="13.5"/>
    <row r="253" s="92" customFormat="true" ht="13.5"/>
    <row r="254" s="92" customFormat="true" ht="13.5"/>
    <row r="255" s="92" customFormat="true" ht="13.5"/>
    <row r="256" s="92" customFormat="true" ht="13.5"/>
    <row r="257" s="92" customFormat="true" ht="13.5"/>
    <row r="258" s="92" customFormat="true" ht="13.5"/>
    <row r="259" s="92" customFormat="true" ht="13.5"/>
    <row r="260" s="92" customFormat="true" ht="13.5"/>
    <row r="261" s="92" customFormat="true" ht="13.5"/>
    <row r="262" s="92" customFormat="true" ht="13.5"/>
    <row r="263" s="92" customFormat="true" ht="13.5"/>
    <row r="264" s="92" customFormat="true" ht="13.5"/>
    <row r="265" s="92" customFormat="true" ht="13.5"/>
    <row r="266" s="92" customFormat="true" ht="13.5"/>
    <row r="267" s="92" customFormat="true" ht="13.5"/>
    <row r="268" s="92" customFormat="true" ht="13.5"/>
    <row r="269" s="92" customFormat="true" ht="13.5"/>
    <row r="270" s="92" customFormat="true" ht="13.5"/>
    <row r="271" s="92" customFormat="true" ht="13.5"/>
    <row r="272" s="92" customFormat="true" ht="13.5"/>
    <row r="273" s="92" customFormat="true" ht="13.5"/>
    <row r="274" s="92" customFormat="true" ht="13.5"/>
    <row r="275" s="92" customFormat="true" ht="13.5"/>
    <row r="276" s="92" customFormat="true" ht="13.5"/>
    <row r="277" s="92" customFormat="true" ht="13.5"/>
    <row r="278" s="92" customFormat="true" ht="13.5"/>
    <row r="279" s="92" customFormat="true" ht="13.5"/>
    <row r="280" s="92" customFormat="true" ht="13.5"/>
    <row r="281" s="92" customFormat="true" ht="13.5"/>
    <row r="282" s="92" customFormat="true" ht="13.5"/>
    <row r="283" s="92" customFormat="true" ht="13.5"/>
    <row r="284" s="92" customFormat="true" ht="13.5"/>
    <row r="285" s="92" customFormat="true" ht="13.5"/>
    <row r="286" s="92" customFormat="true" ht="13.5"/>
    <row r="287" s="92" customFormat="true" ht="13.5"/>
    <row r="288" s="92" customFormat="true" ht="13.5"/>
    <row r="289" s="92" customFormat="true" ht="13.5"/>
    <row r="290" s="92" customFormat="true" ht="13.5"/>
    <row r="291" s="92" customFormat="true" ht="13.5"/>
    <row r="292" s="92" customFormat="true" ht="13.5"/>
    <row r="293" s="92" customFormat="true" ht="13.5"/>
    <row r="294" s="92" customFormat="true" ht="13.5"/>
    <row r="295" s="92" customFormat="true" ht="13.5"/>
    <row r="296" s="92" customFormat="true" ht="13.5"/>
    <row r="297" s="92" customFormat="true" ht="13.5"/>
    <row r="298" s="92" customFormat="true" ht="13.5"/>
    <row r="299" s="92" customFormat="true" ht="13.5"/>
    <row r="300" s="92" customFormat="true" ht="13.5"/>
    <row r="301" s="92" customFormat="true" ht="13.5"/>
    <row r="302" s="92" customFormat="true" ht="13.5"/>
    <row r="303" s="92" customFormat="true" ht="13.5"/>
    <row r="304" s="92" customFormat="true" ht="13.5"/>
    <row r="305" s="92" customFormat="true" ht="13.5"/>
    <row r="306" s="92" customFormat="true" ht="13.5"/>
    <row r="307" s="92" customFormat="true" ht="13.5"/>
    <row r="308" s="92" customFormat="true" ht="13.5"/>
    <row r="309" s="92" customFormat="true" ht="13.5"/>
    <row r="310" s="92" customFormat="true" ht="13.5"/>
    <row r="311" s="92" customFormat="true" ht="13.5"/>
    <row r="312" s="92" customFormat="true" ht="13.5"/>
    <row r="313" s="92" customFormat="true" ht="13.5"/>
    <row r="314" s="92" customFormat="true" ht="13.5"/>
    <row r="315" s="92" customFormat="true" ht="13.5"/>
    <row r="316" s="92" customFormat="true" ht="13.5"/>
    <row r="317" s="92" customFormat="true" ht="13.5"/>
    <row r="318" s="92" customFormat="true" ht="13.5"/>
    <row r="319" s="92" customFormat="true" ht="13.5"/>
    <row r="320" s="92" customFormat="true" ht="13.5"/>
    <row r="321" s="92" customFormat="true" ht="13.5"/>
    <row r="322" s="92" customFormat="true" ht="13.5"/>
    <row r="323" s="92" customFormat="true" ht="13.5"/>
    <row r="324" s="92" customFormat="true" ht="13.5"/>
    <row r="325" s="92" customFormat="true" ht="13.5"/>
    <row r="326" s="92" customFormat="true" ht="13.5"/>
    <row r="327" s="92" customFormat="true" ht="13.5"/>
    <row r="328" s="92" customFormat="true" ht="13.5"/>
    <row r="329" s="92" customFormat="true" ht="13.5"/>
    <row r="330" s="92" customFormat="true" ht="13.5"/>
    <row r="331" s="92" customFormat="true" ht="13.5"/>
    <row r="332" s="92" customFormat="true" ht="13.5"/>
    <row r="333" s="92" customFormat="true" ht="13.5"/>
    <row r="334" s="92" customFormat="true" ht="13.5"/>
    <row r="335" s="92" customFormat="true" ht="13.5"/>
    <row r="336" s="92" customFormat="true" ht="13.5"/>
    <row r="337" s="92" customFormat="true" ht="13.5"/>
    <row r="338" s="92" customFormat="true" ht="13.5"/>
    <row r="339" s="92" customFormat="true" ht="13.5"/>
    <row r="340" s="92" customFormat="true" ht="13.5"/>
    <row r="341" s="92" customFormat="true" ht="13.5"/>
    <row r="342" s="92" customFormat="true" ht="13.5"/>
    <row r="343" s="92" customFormat="true" ht="13.5"/>
    <row r="344" s="92" customFormat="true" ht="13.5"/>
    <row r="345" s="92" customFormat="true" ht="13.5"/>
    <row r="346" s="92" customFormat="true" ht="13.5"/>
    <row r="347" s="92" customFormat="true" ht="13.5"/>
    <row r="348" s="92" customFormat="true" ht="13.5"/>
    <row r="349" s="92" customFormat="true" ht="13.5"/>
    <row r="350" s="92" customFormat="true" ht="13.5"/>
    <row r="351" s="92" customFormat="true" ht="13.5"/>
    <row r="352" s="92" customFormat="true" ht="13.5"/>
    <row r="353" s="92" customFormat="true" ht="13.5"/>
    <row r="354" s="92" customFormat="true" ht="13.5"/>
    <row r="355" s="92" customFormat="true" ht="13.5"/>
    <row r="356" s="92" customFormat="true" ht="13.5"/>
    <row r="357" s="92" customFormat="true" ht="13.5"/>
    <row r="358" s="92" customFormat="true" ht="13.5"/>
    <row r="359" s="92" customFormat="true" ht="13.5"/>
    <row r="360" s="92" customFormat="true" ht="13.5"/>
    <row r="361" s="92" customFormat="true" ht="13.5"/>
    <row r="362" s="92" customFormat="true" ht="13.5"/>
    <row r="363" s="92" customFormat="true" ht="13.5"/>
    <row r="364" s="92" customFormat="true" ht="13.5"/>
    <row r="365" s="92" customFormat="true" ht="13.5"/>
    <row r="366" s="92" customFormat="true" ht="13.5"/>
    <row r="367" s="92" customFormat="true" ht="13.5"/>
    <row r="368" s="92" customFormat="true" ht="13.5"/>
    <row r="369" s="92" customFormat="true" ht="13.5"/>
    <row r="370" s="92" customFormat="true" ht="13.5"/>
    <row r="371" s="92" customFormat="true" ht="13.5"/>
    <row r="372" s="92" customFormat="true" ht="13.5"/>
    <row r="373" s="92" customFormat="true" ht="13.5"/>
    <row r="374" s="92" customFormat="true" ht="13.5"/>
    <row r="375" s="92" customFormat="true" ht="13.5"/>
    <row r="376" s="92" customFormat="true" ht="13.5"/>
    <row r="377" s="92" customFormat="true" ht="13.5"/>
    <row r="378" s="92" customFormat="true" ht="13.5"/>
    <row r="379" s="92" customFormat="true" ht="13.5"/>
    <row r="380" s="92" customFormat="true" ht="13.5"/>
    <row r="381" s="92" customFormat="true" ht="13.5"/>
    <row r="382" s="92" customFormat="true" ht="13.5"/>
    <row r="383" s="92" customFormat="true" ht="13.5"/>
    <row r="384" s="92" customFormat="true" ht="13.5"/>
    <row r="385" s="92" customFormat="true" ht="13.5"/>
    <row r="386" s="92" customFormat="true" ht="13.5"/>
    <row r="387" s="92" customFormat="true" ht="13.5"/>
    <row r="388" s="92" customFormat="true" ht="13.5"/>
    <row r="389" s="92" customFormat="true" ht="13.5"/>
    <row r="390" s="92" customFormat="true" ht="13.5"/>
    <row r="391" s="92" customFormat="true" ht="13.5"/>
    <row r="392" s="92" customFormat="true" ht="13.5"/>
    <row r="393" s="92" customFormat="true" ht="13.5"/>
    <row r="394" s="92" customFormat="true" ht="13.5"/>
    <row r="395" s="92" customFormat="true" ht="13.5"/>
    <row r="396" s="92" customFormat="true" ht="13.5"/>
    <row r="397" s="92" customFormat="true" ht="13.5"/>
    <row r="398" s="92" customFormat="true" ht="13.5"/>
    <row r="399" s="92" customFormat="true" ht="13.5"/>
    <row r="400" s="92" customFormat="true" ht="13.5"/>
    <row r="401" s="92" customFormat="true" ht="13.5"/>
    <row r="402" s="92" customFormat="true" ht="13.5"/>
    <row r="403" s="92" customFormat="true" ht="13.5"/>
    <row r="404" s="92" customFormat="true" ht="13.5"/>
    <row r="405" s="92" customFormat="true" ht="13.5"/>
    <row r="406" s="92" customFormat="true" ht="13.5"/>
    <row r="407" s="92" customFormat="true" ht="13.5"/>
    <row r="408" s="92" customFormat="true" ht="13.5"/>
    <row r="409" s="92" customFormat="true" ht="13.5"/>
    <row r="410" s="92" customFormat="true" ht="13.5"/>
    <row r="411" s="92" customFormat="true" ht="13.5"/>
    <row r="412" s="92" customFormat="true" ht="13.5"/>
    <row r="413" s="92" customFormat="true" ht="13.5"/>
    <row r="414" s="92" customFormat="true" ht="13.5"/>
    <row r="415" s="92" customFormat="true" ht="13.5"/>
    <row r="416" s="92" customFormat="true" ht="13.5"/>
    <row r="417" s="92" customFormat="true" ht="13.5"/>
    <row r="418" s="92" customFormat="true" ht="13.5"/>
    <row r="419" s="92" customFormat="true" ht="13.5"/>
    <row r="420" s="92" customFormat="true" ht="13.5"/>
    <row r="421" s="92" customFormat="true" ht="13.5"/>
    <row r="422" s="92" customFormat="true" ht="13.5"/>
    <row r="423" s="92" customFormat="true" ht="13.5"/>
    <row r="424" s="92" customFormat="true" ht="13.5"/>
    <row r="425" s="92" customFormat="true" ht="13.5"/>
    <row r="426" s="92" customFormat="true" ht="13.5"/>
    <row r="427" s="92" customFormat="true" ht="13.5"/>
    <row r="428" s="92" customFormat="true" ht="13.5"/>
    <row r="429" s="92" customFormat="true" ht="13.5"/>
    <row r="430" s="92" customFormat="true" ht="13.5"/>
    <row r="431" s="92" customFormat="true" ht="13.5"/>
    <row r="432" s="92" customFormat="true" ht="13.5"/>
    <row r="433" s="92" customFormat="true" ht="13.5"/>
    <row r="434" s="92" customFormat="true" ht="13.5"/>
    <row r="435" s="92" customFormat="true" ht="13.5"/>
    <row r="436" s="92" customFormat="true" ht="13.5"/>
    <row r="437" s="92" customFormat="true" ht="13.5"/>
    <row r="438" s="92" customFormat="true" ht="13.5"/>
    <row r="439" s="92" customFormat="true" ht="13.5"/>
    <row r="440" s="92" customFormat="true" ht="13.5"/>
    <row r="441" s="92" customFormat="true" ht="13.5"/>
    <row r="442" s="92" customFormat="true" ht="13.5"/>
    <row r="443" s="92" customFormat="true" ht="13.5"/>
    <row r="444" s="92" customFormat="true" ht="13.5"/>
    <row r="445" s="92" customFormat="true" ht="13.5"/>
    <row r="446" s="92" customFormat="true" ht="13.5"/>
    <row r="447" s="92" customFormat="true" ht="13.5"/>
    <row r="448" s="92" customFormat="true" ht="13.5"/>
    <row r="449" s="92" customFormat="true" ht="13.5"/>
    <row r="450" s="92" customFormat="true" ht="13.5"/>
    <row r="451" s="92" customFormat="true" ht="13.5"/>
    <row r="452" s="92" customFormat="true" ht="13.5"/>
    <row r="453" s="92" customFormat="true" ht="13.5"/>
    <row r="454" s="92" customFormat="true" ht="13.5"/>
    <row r="455" s="92" customFormat="true" ht="13.5"/>
    <row r="456" s="92" customFormat="true" ht="13.5"/>
    <row r="457" s="92" customFormat="true" ht="13.5"/>
    <row r="458" s="92" customFormat="true" ht="13.5"/>
    <row r="459" s="92" customFormat="true" ht="13.5"/>
    <row r="460" s="92" customFormat="true" ht="13.5"/>
    <row r="461" s="92" customFormat="true" ht="13.5"/>
    <row r="462" s="92" customFormat="true" ht="13.5"/>
    <row r="463" s="92" customFormat="true" ht="13.5"/>
    <row r="464" s="92" customFormat="true" ht="13.5"/>
    <row r="465" s="92" customFormat="true" ht="13.5"/>
    <row r="466" s="92" customFormat="true" ht="13.5"/>
    <row r="467" s="92" customFormat="true" ht="13.5"/>
    <row r="468" s="92" customFormat="true" ht="13.5"/>
    <row r="469" s="92" customFormat="true" ht="13.5"/>
    <row r="470" s="92" customFormat="true" ht="13.5"/>
    <row r="471" s="92" customFormat="true" ht="13.5"/>
    <row r="472" s="92" customFormat="true" ht="13.5"/>
    <row r="473" s="92" customFormat="true" ht="13.5"/>
    <row r="474" s="92" customFormat="true" ht="13.5"/>
    <row r="475" s="92" customFormat="true" ht="13.5"/>
    <row r="476" s="92" customFormat="true" ht="13.5"/>
    <row r="477" s="92" customFormat="true" ht="13.5"/>
    <row r="478" s="92" customFormat="true" ht="13.5"/>
    <row r="479" s="92" customFormat="true" ht="13.5"/>
    <row r="480" s="92" customFormat="true" ht="13.5"/>
    <row r="481" s="92" customFormat="true" ht="13.5"/>
    <row r="482" s="92" customFormat="true" ht="13.5"/>
    <row r="483" s="92" customFormat="true" ht="13.5"/>
    <row r="484" s="92" customFormat="true" ht="13.5"/>
    <row r="485" s="92" customFormat="true" ht="13.5"/>
    <row r="486" s="92" customFormat="true" ht="13.5"/>
    <row r="487" s="92" customFormat="true" ht="13.5"/>
    <row r="488" s="92" customFormat="true" ht="13.5"/>
    <row r="489" s="92" customFormat="true" ht="13.5"/>
    <row r="490" s="92" customFormat="true" ht="13.5"/>
    <row r="491" s="92" customFormat="true" ht="13.5"/>
    <row r="492" s="92" customFormat="true" ht="13.5"/>
    <row r="493" s="92" customFormat="true" ht="13.5"/>
    <row r="494" s="92" customFormat="true" ht="13.5"/>
    <row r="495" s="92" customFormat="true" ht="13.5"/>
    <row r="496" s="92" customFormat="true" ht="13.5"/>
    <row r="497" s="92" customFormat="true" ht="13.5"/>
    <row r="498" s="92" customFormat="true" ht="13.5"/>
    <row r="499" s="92" customFormat="true" ht="13.5"/>
    <row r="500" s="92" customFormat="true" ht="13.5"/>
    <row r="501" s="92" customFormat="true" ht="13.5"/>
    <row r="502" s="92" customFormat="true" ht="13.5"/>
    <row r="503" s="92" customFormat="true" ht="13.5"/>
    <row r="504" s="92" customFormat="true" ht="13.5"/>
    <row r="505" s="92" customFormat="true" ht="13.5"/>
    <row r="506" s="92" customFormat="true" ht="13.5"/>
    <row r="507" s="92" customFormat="true" ht="13.5"/>
    <row r="508" s="92" customFormat="true" ht="13.5"/>
    <row r="509" s="92" customFormat="true" ht="13.5"/>
    <row r="510" s="92" customFormat="true" ht="13.5"/>
    <row r="511" s="92" customFormat="true" ht="13.5"/>
    <row r="512" s="92" customFormat="true" ht="13.5"/>
    <row r="513" s="92" customFormat="true" ht="13.5"/>
    <row r="514" s="92" customFormat="true" ht="13.5"/>
    <row r="515" s="92" customFormat="true" ht="13.5"/>
    <row r="516" s="92" customFormat="true" ht="13.5"/>
    <row r="517" s="92" customFormat="true" ht="13.5"/>
    <row r="518" s="92" customFormat="true" ht="13.5"/>
    <row r="519" s="92" customFormat="true" ht="13.5"/>
    <row r="520" s="92" customFormat="true" ht="13.5"/>
    <row r="521" s="92" customFormat="true" ht="13.5"/>
    <row r="522" s="92" customFormat="true" ht="13.5"/>
    <row r="523" s="92" customFormat="true" ht="13.5"/>
    <row r="524" s="92" customFormat="true" ht="13.5"/>
    <row r="525" s="92" customFormat="true" ht="13.5"/>
    <row r="526" s="92" customFormat="true" ht="13.5"/>
    <row r="527" s="92" customFormat="true" ht="13.5"/>
    <row r="528" s="92" customFormat="true" ht="13.5"/>
    <row r="529" s="92" customFormat="true" ht="13.5"/>
    <row r="530" s="92" customFormat="true" ht="13.5"/>
    <row r="531" s="92" customFormat="true" ht="13.5"/>
    <row r="532" s="92" customFormat="true" ht="13.5"/>
    <row r="533" s="92" customFormat="true" ht="13.5"/>
    <row r="534" s="92" customFormat="true" ht="13.5"/>
    <row r="535" s="92" customFormat="true" ht="13.5"/>
    <row r="536" s="92" customFormat="true" ht="13.5"/>
    <row r="537" s="92" customFormat="true" ht="13.5"/>
    <row r="538" s="92" customFormat="true" ht="13.5"/>
    <row r="539" s="92" customFormat="true" ht="13.5"/>
    <row r="540" s="92" customFormat="true" ht="13.5"/>
    <row r="541" s="92" customFormat="true" ht="13.5"/>
    <row r="542" s="92" customFormat="true" ht="13.5"/>
    <row r="543" s="92" customFormat="true" ht="13.5"/>
    <row r="544" s="92" customFormat="true" ht="13.5"/>
    <row r="545" s="92" customFormat="true" ht="13.5"/>
    <row r="546" s="92" customFormat="true" ht="13.5"/>
    <row r="547" s="92" customFormat="true" ht="13.5"/>
    <row r="548" s="92" customFormat="true" ht="13.5"/>
    <row r="549" s="92" customFormat="true" ht="13.5"/>
    <row r="550" s="92" customFormat="true" ht="13.5"/>
    <row r="551" s="92" customFormat="true" ht="13.5"/>
    <row r="552" s="92" customFormat="true" ht="13.5"/>
    <row r="553" s="92" customFormat="true" ht="13.5"/>
    <row r="554" s="92" customFormat="true" ht="13.5"/>
    <row r="555" s="92" customFormat="true" ht="13.5"/>
    <row r="556" s="92" customFormat="true" ht="13.5"/>
    <row r="557" s="92" customFormat="true" ht="13.5"/>
    <row r="558" s="92" customFormat="true" ht="13.5"/>
    <row r="559" s="92" customFormat="true" ht="13.5"/>
    <row r="560" s="92" customFormat="true" ht="13.5"/>
    <row r="561" s="92" customFormat="true" ht="13.5"/>
    <row r="562" s="92" customFormat="true" ht="13.5"/>
    <row r="563" s="92" customFormat="true" ht="13.5"/>
    <row r="564" s="92" customFormat="true" ht="13.5"/>
    <row r="565" s="92" customFormat="true" ht="13.5"/>
    <row r="566" s="92" customFormat="true" ht="13.5"/>
    <row r="567" s="92" customFormat="true" ht="13.5"/>
    <row r="568" s="92" customFormat="true" ht="13.5"/>
    <row r="569" s="92" customFormat="true" ht="13.5"/>
    <row r="570" s="92" customFormat="true" ht="13.5"/>
    <row r="571" s="92" customFormat="true" ht="13.5"/>
    <row r="572" s="92" customFormat="true" ht="13.5"/>
    <row r="573" s="92" customFormat="true" ht="13.5"/>
    <row r="574" s="92" customFormat="true" ht="13.5"/>
    <row r="575" s="92" customFormat="true" ht="13.5"/>
    <row r="576" s="92" customFormat="true" ht="13.5"/>
    <row r="577" s="92" customFormat="true" ht="13.5"/>
    <row r="578" s="92" customFormat="true" ht="13.5"/>
    <row r="579" s="92" customFormat="true" ht="13.5"/>
    <row r="580" s="92" customFormat="true" ht="13.5"/>
    <row r="581" s="92" customFormat="true" ht="13.5"/>
    <row r="582" s="92" customFormat="true" ht="13.5"/>
    <row r="583" s="92" customFormat="true" ht="13.5"/>
    <row r="584" s="92" customFormat="true" ht="13.5"/>
    <row r="585" s="92" customFormat="true" ht="13.5"/>
    <row r="586" s="92" customFormat="true" ht="13.5"/>
    <row r="587" s="92" customFormat="true" ht="13.5"/>
    <row r="588" s="92" customFormat="true" ht="13.5"/>
    <row r="589" s="92" customFormat="true" ht="13.5"/>
    <row r="590" s="92" customFormat="true" ht="13.5"/>
    <row r="591" s="92" customFormat="true" ht="13.5"/>
    <row r="592" s="92" customFormat="true" ht="13.5"/>
    <row r="593" s="92" customFormat="true" ht="13.5"/>
    <row r="594" s="92" customFormat="true" ht="13.5"/>
    <row r="595" s="92" customFormat="true" ht="13.5"/>
    <row r="596" s="92" customFormat="true" ht="13.5"/>
    <row r="597" s="92" customFormat="true" ht="13.5"/>
    <row r="598" s="92" customFormat="true" ht="13.5"/>
    <row r="599" s="92" customFormat="true" ht="13.5"/>
    <row r="600" s="92" customFormat="true" ht="13.5"/>
    <row r="601" s="92" customFormat="true" ht="13.5"/>
    <row r="602" s="92" customFormat="true" ht="13.5"/>
    <row r="603" s="92" customFormat="true" ht="13.5"/>
    <row r="604" s="92" customFormat="true" ht="13.5"/>
    <row r="605" s="92" customFormat="true" ht="13.5"/>
    <row r="606" s="92" customFormat="true" ht="13.5"/>
    <row r="607" s="92" customFormat="true" ht="13.5"/>
    <row r="608" s="92" customFormat="true" ht="13.5"/>
    <row r="609" s="92" customFormat="true" ht="13.5"/>
    <row r="610" s="92" customFormat="true" ht="13.5"/>
    <row r="611" s="92" customFormat="true" ht="13.5"/>
    <row r="612" s="92" customFormat="true" ht="13.5"/>
    <row r="613" s="92" customFormat="true" ht="13.5"/>
    <row r="614" s="92" customFormat="true" ht="13.5"/>
    <row r="615" s="92" customFormat="true" ht="13.5"/>
    <row r="616" s="92" customFormat="true" ht="13.5"/>
    <row r="617" s="92" customFormat="true" ht="13.5"/>
    <row r="618" s="92" customFormat="true" ht="13.5"/>
    <row r="619" s="92" customFormat="true" ht="13.5"/>
    <row r="620" s="92" customFormat="true" ht="13.5"/>
    <row r="621" s="92" customFormat="true" ht="13.5"/>
    <row r="622" s="92" customFormat="true" ht="13.5"/>
    <row r="623" s="92" customFormat="true" ht="13.5"/>
    <row r="624" s="92" customFormat="true" ht="13.5"/>
    <row r="625" s="92" customFormat="true" ht="13.5"/>
    <row r="626" s="92" customFormat="true" ht="13.5"/>
    <row r="627" s="92" customFormat="true" ht="13.5"/>
    <row r="628" s="92" customFormat="true" ht="13.5"/>
    <row r="629" s="92" customFormat="true" ht="13.5"/>
    <row r="630" s="92" customFormat="true" ht="13.5"/>
    <row r="631" s="92" customFormat="true" ht="13.5"/>
    <row r="632" s="92" customFormat="true" ht="13.5"/>
    <row r="633" s="92" customFormat="true" ht="13.5"/>
    <row r="634" s="92" customFormat="true" ht="13.5"/>
    <row r="635" s="92" customFormat="true" ht="13.5"/>
    <row r="636" s="92" customFormat="true" ht="13.5"/>
    <row r="637" s="92" customFormat="true" ht="13.5"/>
    <row r="638" s="92" customFormat="true" ht="13.5"/>
    <row r="639" s="92" customFormat="true" ht="13.5"/>
    <row r="640" s="92" customFormat="true" ht="13.5"/>
    <row r="641" s="92" customFormat="true" ht="13.5"/>
    <row r="642" s="92" customFormat="true" ht="13.5"/>
    <row r="643" s="92" customFormat="true" ht="13.5"/>
    <row r="644" s="92" customFormat="true" ht="13.5"/>
    <row r="645" s="92" customFormat="true" ht="13.5"/>
    <row r="646" s="92" customFormat="true" ht="13.5"/>
    <row r="647" s="92" customFormat="true" ht="13.5"/>
    <row r="648" s="92" customFormat="true" ht="13.5"/>
    <row r="649" s="92" customFormat="true" ht="13.5"/>
    <row r="650" s="92" customFormat="true" ht="13.5"/>
    <row r="651" s="92" customFormat="true" ht="13.5"/>
    <row r="652" s="92" customFormat="true" ht="13.5"/>
    <row r="653" s="92" customFormat="true" ht="13.5"/>
    <row r="654" s="92" customFormat="true" ht="13.5"/>
    <row r="655" s="92" customFormat="true" ht="13.5"/>
    <row r="656" s="92" customFormat="true" ht="13.5"/>
    <row r="657" s="92" customFormat="true" ht="13.5"/>
    <row r="658" s="92" customFormat="true" ht="13.5"/>
    <row r="659" s="92" customFormat="true" ht="13.5"/>
    <row r="660" s="92" customFormat="true" ht="13.5"/>
    <row r="661" s="92" customFormat="true" ht="13.5"/>
    <row r="662" s="92" customFormat="true" ht="13.5"/>
    <row r="663" s="92" customFormat="true" ht="13.5"/>
    <row r="664" s="92" customFormat="true" ht="13.5"/>
    <row r="665" s="92" customFormat="true" ht="13.5"/>
    <row r="666" s="92" customFormat="true" ht="13.5"/>
    <row r="667" s="92" customFormat="true" ht="13.5"/>
    <row r="668" s="92" customFormat="true" ht="13.5"/>
    <row r="669" s="92" customFormat="true" ht="13.5"/>
    <row r="670" s="92" customFormat="true" ht="13.5"/>
    <row r="671" s="92" customFormat="true" ht="13.5"/>
    <row r="672" s="92" customFormat="true" ht="13.5"/>
    <row r="673" s="92" customFormat="true" ht="13.5"/>
    <row r="674" s="92" customFormat="true" ht="13.5"/>
    <row r="675" s="92" customFormat="true" ht="13.5"/>
    <row r="676" s="92" customFormat="true" ht="13.5"/>
    <row r="677" s="92" customFormat="true" ht="13.5"/>
    <row r="678" s="92" customFormat="true" ht="13.5"/>
    <row r="679" s="92" customFormat="true" ht="13.5"/>
    <row r="680" s="92" customFormat="true" ht="13.5"/>
    <row r="681" s="92" customFormat="true" ht="13.5"/>
    <row r="682" s="92" customFormat="true" ht="13.5"/>
    <row r="683" s="92" customFormat="true" ht="13.5"/>
    <row r="684" s="92" customFormat="true" ht="13.5"/>
    <row r="685" s="92" customFormat="true" ht="13.5"/>
    <row r="686" s="92" customFormat="true" ht="13.5"/>
    <row r="687" s="92" customFormat="true" ht="13.5"/>
    <row r="688" s="92" customFormat="true" ht="13.5"/>
    <row r="689" s="92" customFormat="true" ht="13.5"/>
    <row r="690" s="92" customFormat="true" ht="13.5"/>
    <row r="691" s="92" customFormat="true" ht="13.5"/>
    <row r="692" s="92" customFormat="true" ht="13.5"/>
    <row r="693" s="92" customFormat="true" ht="13.5"/>
    <row r="694" s="92" customFormat="true" ht="13.5"/>
    <row r="695" s="92" customFormat="true" ht="13.5"/>
    <row r="696" s="92" customFormat="true" ht="13.5"/>
    <row r="697" s="92" customFormat="true" ht="13.5"/>
    <row r="698" s="92" customFormat="true" ht="13.5"/>
    <row r="699" s="92" customFormat="true" ht="13.5"/>
    <row r="700" s="92" customFormat="true" ht="13.5"/>
    <row r="701" s="92" customFormat="true" ht="13.5"/>
    <row r="702" s="92" customFormat="true" ht="13.5"/>
    <row r="703" s="92" customFormat="true" ht="13.5"/>
    <row r="704" s="92" customFormat="true" ht="13.5"/>
    <row r="705" s="92" customFormat="true" ht="13.5"/>
    <row r="706" s="92" customFormat="true" ht="13.5"/>
    <row r="707" s="92" customFormat="true" ht="13.5"/>
    <row r="708" s="92" customFormat="true" ht="13.5"/>
    <row r="709" s="92" customFormat="true" ht="13.5"/>
    <row r="710" s="92" customFormat="true" ht="13.5"/>
    <row r="711" s="92" customFormat="true" ht="13.5"/>
    <row r="712" s="92" customFormat="true" ht="13.5"/>
    <row r="713" s="92" customFormat="true" ht="13.5"/>
    <row r="714" s="92" customFormat="true" ht="13.5"/>
    <row r="715" s="92" customFormat="true" ht="13.5"/>
    <row r="716" s="92" customFormat="true" ht="13.5"/>
    <row r="717" s="92" customFormat="true" ht="13.5"/>
    <row r="718" s="92" customFormat="true" ht="13.5"/>
    <row r="719" s="92" customFormat="true" ht="13.5"/>
    <row r="720" s="92" customFormat="true" ht="13.5"/>
    <row r="721" s="92" customFormat="true" ht="13.5"/>
    <row r="722" s="92" customFormat="true" ht="13.5"/>
    <row r="723" s="92" customFormat="true" ht="13.5"/>
    <row r="724" s="92" customFormat="true" ht="13.5"/>
    <row r="725" s="92" customFormat="true" ht="13.5"/>
    <row r="726" s="92" customFormat="true" ht="13.5"/>
    <row r="727" s="92" customFormat="true" ht="13.5"/>
    <row r="728" s="92" customFormat="true" ht="13.5"/>
    <row r="729" s="92" customFormat="true" ht="13.5"/>
    <row r="730" s="92" customFormat="true" ht="13.5"/>
    <row r="731" s="92" customFormat="true" ht="13.5"/>
    <row r="732" s="92" customFormat="true" ht="13.5"/>
    <row r="733" s="92" customFormat="true" ht="13.5"/>
    <row r="734" s="92" customFormat="true" ht="13.5"/>
    <row r="735" s="92" customFormat="true" ht="13.5"/>
    <row r="736" s="92" customFormat="true" ht="13.5"/>
    <row r="737" s="92" customFormat="true" ht="13.5"/>
    <row r="738" s="92" customFormat="true" ht="13.5"/>
    <row r="739" s="92" customFormat="true" ht="13.5"/>
    <row r="740" s="92" customFormat="true" ht="13.5"/>
    <row r="741" s="92" customFormat="true" ht="13.5"/>
    <row r="742" s="92" customFormat="true" ht="13.5"/>
    <row r="743" s="92" customFormat="true" ht="13.5"/>
    <row r="744" s="92" customFormat="true" ht="13.5"/>
    <row r="745" s="92" customFormat="true" ht="13.5"/>
    <row r="746" s="92" customFormat="true" ht="13.5"/>
    <row r="747" s="92" customFormat="true" ht="13.5"/>
    <row r="748" s="92" customFormat="true" ht="13.5"/>
    <row r="749" s="92" customFormat="true" ht="13.5"/>
    <row r="750" s="92" customFormat="true" ht="13.5"/>
    <row r="751" s="92" customFormat="true" ht="13.5"/>
    <row r="752" s="92" customFormat="true" ht="13.5"/>
    <row r="753" s="92" customFormat="true" ht="13.5"/>
    <row r="754" s="92" customFormat="true" ht="13.5"/>
    <row r="755" s="92" customFormat="true" ht="13.5"/>
    <row r="756" s="92" customFormat="true" ht="13.5"/>
    <row r="757" s="92" customFormat="true" ht="13.5"/>
    <row r="758" s="92" customFormat="true" ht="13.5"/>
    <row r="759" s="92" customFormat="true" ht="13.5"/>
    <row r="760" s="92" customFormat="true" ht="13.5"/>
    <row r="761" s="92" customFormat="true" ht="13.5"/>
    <row r="762" s="92" customFormat="true" ht="13.5"/>
    <row r="763" s="92" customFormat="true" ht="13.5"/>
    <row r="764" s="92" customFormat="true" ht="13.5"/>
    <row r="765" s="92" customFormat="true" ht="13.5"/>
    <row r="766" s="92" customFormat="true" ht="13.5"/>
    <row r="767" s="92" customFormat="true" ht="13.5"/>
    <row r="768" s="92" customFormat="true" ht="13.5"/>
    <row r="769" s="92" customFormat="true" ht="13.5"/>
    <row r="770" s="92" customFormat="true" ht="13.5"/>
    <row r="771" s="92" customFormat="true" ht="13.5"/>
    <row r="772" s="92" customFormat="true" ht="13.5"/>
    <row r="773" s="92" customFormat="true" ht="13.5"/>
    <row r="774" s="92" customFormat="true" ht="13.5"/>
    <row r="775" s="92" customFormat="true" ht="13.5"/>
    <row r="776" s="92" customFormat="true" ht="13.5"/>
    <row r="777" s="92" customFormat="true" ht="13.5"/>
    <row r="778" s="92" customFormat="true" ht="13.5"/>
    <row r="779" s="92" customFormat="true" ht="13.5"/>
    <row r="780" s="92" customFormat="true" ht="13.5"/>
    <row r="781" s="92" customFormat="true" ht="13.5"/>
    <row r="782" s="92" customFormat="true" ht="13.5"/>
    <row r="783" s="92" customFormat="true" ht="13.5"/>
    <row r="784" s="92" customFormat="true" ht="13.5"/>
    <row r="785" s="92" customFormat="true" ht="13.5"/>
    <row r="786" s="92" customFormat="true" ht="13.5"/>
    <row r="787" s="92" customFormat="true" ht="13.5"/>
    <row r="788" s="92" customFormat="true" ht="13.5"/>
    <row r="789" s="92" customFormat="true" ht="13.5"/>
    <row r="790" s="92" customFormat="true" ht="13.5"/>
    <row r="791" s="92" customFormat="true" ht="13.5"/>
    <row r="792" s="92" customFormat="true" ht="13.5"/>
    <row r="793" s="92" customFormat="true" ht="13.5"/>
    <row r="794" s="92" customFormat="true" ht="13.5"/>
    <row r="795" s="92" customFormat="true" ht="13.5"/>
    <row r="796" s="92" customFormat="true" ht="13.5"/>
    <row r="797" s="92" customFormat="true" ht="13.5"/>
    <row r="798" s="92" customFormat="true" ht="13.5"/>
    <row r="799" s="92" customFormat="true" ht="13.5"/>
    <row r="800" s="92" customFormat="true" ht="13.5"/>
    <row r="801" s="92" customFormat="true" ht="13.5"/>
    <row r="802" s="92" customFormat="true" ht="13.5"/>
    <row r="803" s="92" customFormat="true" ht="13.5"/>
    <row r="804" s="92" customFormat="true" ht="13.5"/>
    <row r="805" s="92" customFormat="true" ht="13.5"/>
    <row r="806" s="92" customFormat="true" ht="13.5"/>
    <row r="807" s="92" customFormat="true" ht="13.5"/>
    <row r="808" s="92" customFormat="true" ht="13.5"/>
    <row r="809" s="92" customFormat="true" ht="13.5"/>
    <row r="810" s="92" customFormat="true" ht="13.5"/>
    <row r="811" s="92" customFormat="true" ht="13.5"/>
    <row r="812" s="92" customFormat="true" ht="13.5"/>
    <row r="813" s="92" customFormat="true" ht="13.5"/>
    <row r="814" s="92" customFormat="true" ht="13.5"/>
    <row r="815" s="92" customFormat="true" ht="13.5"/>
    <row r="816" s="92" customFormat="true" ht="13.5"/>
    <row r="817" s="92" customFormat="true" ht="13.5"/>
    <row r="818" s="92" customFormat="true" ht="13.5"/>
    <row r="819" s="92" customFormat="true" ht="13.5"/>
    <row r="820" s="92" customFormat="true" ht="13.5"/>
    <row r="821" s="92" customFormat="true" ht="13.5"/>
    <row r="822" s="92" customFormat="true" ht="13.5"/>
    <row r="823" s="92" customFormat="true" ht="13.5"/>
    <row r="824" s="92" customFormat="true" ht="13.5"/>
    <row r="825" s="92" customFormat="true" ht="13.5"/>
    <row r="826" s="92" customFormat="true" ht="13.5"/>
    <row r="827" s="92" customFormat="true" ht="13.5"/>
    <row r="828" s="92" customFormat="true" ht="13.5"/>
    <row r="829" s="92" customFormat="true" ht="13.5"/>
    <row r="830" s="92" customFormat="true" ht="13.5"/>
    <row r="831" s="92" customFormat="true" ht="13.5"/>
    <row r="832" s="92" customFormat="true" ht="13.5"/>
    <row r="833" s="92" customFormat="true" ht="13.5"/>
    <row r="834" s="92" customFormat="true" ht="13.5"/>
    <row r="835" s="92" customFormat="true" ht="13.5"/>
    <row r="836" s="92" customFormat="true" ht="13.5"/>
    <row r="837" s="92" customFormat="true" ht="13.5"/>
    <row r="838" s="92" customFormat="true" ht="13.5"/>
    <row r="839" s="92" customFormat="true" ht="13.5"/>
    <row r="840" s="92" customFormat="true" ht="13.5"/>
    <row r="841" s="92" customFormat="true" ht="13.5"/>
    <row r="842" s="92" customFormat="true" ht="13.5"/>
    <row r="843" s="92" customFormat="true" ht="13.5"/>
    <row r="844" s="92" customFormat="true" ht="13.5"/>
    <row r="845" s="92" customFormat="true" ht="13.5"/>
    <row r="846" s="92" customFormat="true" ht="13.5"/>
    <row r="847" s="92" customFormat="true" ht="13.5"/>
    <row r="848" s="92" customFormat="true" ht="13.5"/>
    <row r="849" s="92" customFormat="true" ht="13.5"/>
    <row r="850" s="92" customFormat="true" ht="13.5"/>
    <row r="851" s="92" customFormat="true" ht="13.5"/>
    <row r="852" s="92" customFormat="true" ht="13.5"/>
    <row r="853" s="92" customFormat="true" ht="13.5"/>
    <row r="854" s="92" customFormat="true" ht="13.5"/>
    <row r="855" s="92" customFormat="true" ht="13.5"/>
    <row r="856" s="92" customFormat="true" ht="13.5"/>
    <row r="857" s="92" customFormat="true" ht="13.5"/>
    <row r="858" s="92" customFormat="true" ht="13.5"/>
    <row r="859" s="92" customFormat="true" ht="13.5"/>
    <row r="860" s="92" customFormat="true" ht="13.5"/>
    <row r="861" s="92" customFormat="true" ht="13.5"/>
    <row r="862" s="92" customFormat="true" ht="13.5"/>
    <row r="863" s="92" customFormat="true" ht="13.5"/>
    <row r="864" s="92" customFormat="true" ht="13.5"/>
    <row r="865" s="92" customFormat="true" ht="13.5"/>
    <row r="866" s="92" customFormat="true" ht="13.5"/>
    <row r="867" s="92" customFormat="true" ht="13.5"/>
    <row r="868" s="92" customFormat="true" ht="13.5"/>
    <row r="869" s="92" customFormat="true" ht="13.5"/>
    <row r="870" s="92" customFormat="true" ht="13.5"/>
    <row r="871" s="92" customFormat="true" ht="13.5"/>
    <row r="872" s="92" customFormat="true" ht="13.5"/>
    <row r="873" s="92" customFormat="true" ht="13.5"/>
    <row r="874" s="92" customFormat="true" ht="13.5"/>
    <row r="875" s="92" customFormat="true" ht="13.5"/>
    <row r="876" s="92" customFormat="true" ht="13.5"/>
    <row r="877" s="92" customFormat="true" ht="13.5"/>
    <row r="878" s="92" customFormat="true" ht="13.5"/>
    <row r="879" s="92" customFormat="true" ht="13.5"/>
    <row r="880" s="92" customFormat="true" ht="13.5"/>
    <row r="881" s="92" customFormat="true" ht="13.5"/>
    <row r="882" s="92" customFormat="true" ht="13.5"/>
    <row r="883" s="92" customFormat="true" ht="13.5"/>
    <row r="884" s="92" customFormat="true" ht="13.5"/>
    <row r="885" s="92" customFormat="true" ht="13.5"/>
    <row r="886" s="92" customFormat="true" ht="13.5"/>
    <row r="887" s="92" customFormat="true" ht="13.5"/>
    <row r="888" s="92" customFormat="true" ht="13.5"/>
    <row r="889" s="92" customFormat="true" ht="13.5"/>
    <row r="890" s="92" customFormat="true" ht="13.5"/>
    <row r="891" s="92" customFormat="true" ht="13.5"/>
    <row r="892" s="92" customFormat="true" ht="13.5"/>
    <row r="893" s="92" customFormat="true" ht="13.5"/>
    <row r="894" s="92" customFormat="true" ht="13.5"/>
    <row r="895" s="92" customFormat="true" ht="13.5"/>
    <row r="896" s="92" customFormat="true" ht="13.5"/>
    <row r="897" s="92" customFormat="true" ht="13.5"/>
    <row r="898" s="92" customFormat="true" ht="13.5"/>
    <row r="899" s="92" customFormat="true" ht="13.5"/>
    <row r="900" s="92" customFormat="true" ht="13.5"/>
    <row r="901" s="92" customFormat="true" ht="13.5"/>
    <row r="902" s="92" customFormat="true" ht="13.5"/>
    <row r="903" s="92" customFormat="true" ht="13.5"/>
    <row r="904" s="92" customFormat="true" ht="13.5"/>
    <row r="905" s="92" customFormat="true" ht="13.5"/>
    <row r="906" s="92" customFormat="true" ht="13.5"/>
    <row r="907" s="92" customFormat="true" ht="13.5"/>
    <row r="908" s="92" customFormat="true" ht="13.5"/>
    <row r="909" s="92" customFormat="true" ht="13.5"/>
    <row r="910" s="92" customFormat="true" ht="13.5"/>
    <row r="911" s="92" customFormat="true" ht="13.5"/>
    <row r="912" s="92" customFormat="true" ht="13.5"/>
    <row r="913" s="92" customFormat="true" ht="13.5"/>
    <row r="914" s="92" customFormat="true" ht="13.5"/>
    <row r="915" s="92" customFormat="true" ht="13.5"/>
    <row r="916" s="92" customFormat="true" ht="13.5"/>
    <row r="917" s="92" customFormat="true" ht="13.5"/>
    <row r="918" s="92" customFormat="true" ht="13.5"/>
    <row r="919" s="92" customFormat="true" ht="13.5"/>
    <row r="920" s="92" customFormat="true" ht="13.5"/>
    <row r="921" s="92" customFormat="true" ht="13.5"/>
    <row r="922" s="92" customFormat="true" ht="13.5"/>
    <row r="923" s="92" customFormat="true" ht="13.5"/>
    <row r="924" s="92" customFormat="true" ht="13.5"/>
    <row r="925" s="92" customFormat="true" ht="13.5"/>
    <row r="926" s="92" customFormat="true" ht="13.5"/>
    <row r="927" s="92" customFormat="true" ht="13.5"/>
    <row r="928" s="92" customFormat="true" ht="13.5"/>
    <row r="929" s="92" customFormat="true" ht="13.5"/>
    <row r="930" s="92" customFormat="true" ht="13.5"/>
    <row r="931" s="92" customFormat="true" ht="13.5"/>
    <row r="932" s="92" customFormat="true" ht="13.5"/>
    <row r="933" s="92" customFormat="true" ht="13.5"/>
    <row r="934" s="92" customFormat="true" ht="13.5"/>
    <row r="935" s="92" customFormat="true" ht="13.5"/>
    <row r="936" s="92" customFormat="true" ht="13.5"/>
    <row r="937" s="92" customFormat="true" ht="13.5"/>
    <row r="938" s="92" customFormat="true" ht="13.5"/>
    <row r="939" s="92" customFormat="true" ht="13.5"/>
    <row r="940" s="92" customFormat="true" ht="13.5"/>
    <row r="941" s="92" customFormat="true" ht="13.5"/>
    <row r="942" s="92" customFormat="true" ht="13.5"/>
    <row r="943" s="92" customFormat="true" ht="13.5"/>
    <row r="944" s="92" customFormat="true" ht="13.5"/>
    <row r="945" s="92" customFormat="true" ht="13.5"/>
    <row r="946" s="92" customFormat="true" ht="13.5"/>
    <row r="947" s="92" customFormat="true" ht="13.5"/>
    <row r="948" s="92" customFormat="true" ht="13.5"/>
    <row r="949" s="92" customFormat="true" ht="13.5"/>
    <row r="950" s="92" customFormat="true" ht="13.5"/>
    <row r="951" s="92" customFormat="true" ht="13.5"/>
    <row r="952" s="92" customFormat="true" ht="13.5"/>
    <row r="953" s="92" customFormat="true" ht="13.5"/>
    <row r="954" s="92" customFormat="true" ht="13.5"/>
    <row r="955" s="92" customFormat="true" ht="13.5"/>
    <row r="956" s="92" customFormat="true" ht="13.5"/>
    <row r="957" s="92" customFormat="true" ht="13.5"/>
    <row r="958" s="92" customFormat="true" ht="13.5"/>
    <row r="959" s="92" customFormat="true" ht="13.5"/>
    <row r="960" s="92" customFormat="true" ht="13.5"/>
    <row r="961" s="92" customFormat="true" ht="13.5"/>
    <row r="962" s="92" customFormat="true" ht="13.5"/>
    <row r="963" s="92" customFormat="true" ht="13.5"/>
    <row r="964" s="92" customFormat="true" ht="13.5"/>
    <row r="965" s="92" customFormat="true" ht="13.5"/>
    <row r="966" s="92" customFormat="true" ht="13.5"/>
    <row r="967" s="92" customFormat="true" ht="13.5"/>
    <row r="968" s="92" customFormat="true" ht="13.5"/>
    <row r="969" s="92" customFormat="true" ht="13.5"/>
    <row r="970" s="92" customFormat="true" ht="13.5"/>
    <row r="971" s="92" customFormat="true" ht="13.5"/>
    <row r="972" s="92" customFormat="true" ht="13.5"/>
    <row r="973" s="92" customFormat="true" ht="13.5"/>
    <row r="974" s="92" customFormat="true" ht="13.5"/>
    <row r="975" s="92" customFormat="true" ht="13.5"/>
    <row r="976" s="92" customFormat="true" ht="13.5"/>
    <row r="977" s="92" customFormat="true" ht="13.5"/>
    <row r="978" s="92" customFormat="true" ht="13.5"/>
    <row r="979" s="92" customFormat="true" ht="13.5"/>
    <row r="980" s="92" customFormat="true" ht="13.5"/>
    <row r="981" s="92" customFormat="true" ht="13.5"/>
    <row r="982" s="92" customFormat="true" ht="13.5"/>
    <row r="983" s="92" customFormat="true" ht="13.5"/>
    <row r="984" s="92" customFormat="true" ht="13.5"/>
    <row r="985" s="92" customFormat="true" ht="13.5"/>
    <row r="986" s="92" customFormat="true" ht="13.5"/>
    <row r="987" s="92" customFormat="true" ht="13.5"/>
    <row r="988" s="92" customFormat="true" ht="13.5"/>
    <row r="989" s="92" customFormat="true" ht="13.5"/>
    <row r="990" s="92" customFormat="true" ht="13.5"/>
    <row r="991" s="92" customFormat="true" ht="13.5"/>
    <row r="992" s="92" customFormat="true" ht="13.5"/>
    <row r="993" s="92" customFormat="true" ht="13.5"/>
    <row r="994" s="92" customFormat="true" ht="13.5"/>
    <row r="995" s="92" customFormat="true" ht="13.5"/>
    <row r="996" s="92" customFormat="true" ht="13.5"/>
    <row r="997" s="92" customFormat="true" ht="13.5"/>
    <row r="998" s="92" customFormat="true" ht="13.5"/>
    <row r="999" s="92" customFormat="true" ht="13.5"/>
    <row r="1000" s="92" customFormat="true" ht="13.5"/>
    <row r="1001" s="92" customFormat="true" ht="13.5"/>
    <row r="1002" s="92" customFormat="true" ht="13.5"/>
    <row r="1003" s="92" customFormat="true" ht="13.5"/>
    <row r="1004" s="92" customFormat="true" ht="13.5"/>
    <row r="1005" s="92" customFormat="true" ht="13.5"/>
    <row r="1006" s="92" customFormat="true" ht="13.5"/>
    <row r="1007" s="92" customFormat="true" ht="13.5"/>
    <row r="1008" s="92" customFormat="true" ht="13.5"/>
    <row r="1009" s="92" customFormat="true" ht="13.5"/>
    <row r="1010" s="92" customFormat="true" ht="13.5"/>
    <row r="1011" s="92" customFormat="true" ht="13.5"/>
    <row r="1012" s="92" customFormat="true" ht="13.5"/>
    <row r="1013" s="92" customFormat="true" ht="13.5"/>
    <row r="1014" s="92" customFormat="true" ht="13.5"/>
    <row r="1015" s="92" customFormat="true" ht="13.5"/>
    <row r="1016" s="92" customFormat="true" ht="13.5"/>
    <row r="1017" s="92" customFormat="true" ht="13.5"/>
    <row r="1018" s="92" customFormat="true" ht="13.5"/>
    <row r="1019" s="92" customFormat="true" ht="13.5"/>
    <row r="1020" s="92" customFormat="true" ht="13.5"/>
    <row r="1021" s="92" customFormat="true" ht="13.5"/>
    <row r="1022" s="92" customFormat="true" ht="13.5"/>
    <row r="1023" s="92" customFormat="true" ht="13.5"/>
    <row r="1024" s="92" customFormat="true" ht="13.5"/>
    <row r="1025" s="92" customFormat="true" ht="13.5"/>
    <row r="1026" s="92" customFormat="true" ht="13.5"/>
    <row r="1027" s="92" customFormat="true" ht="13.5"/>
    <row r="1028" s="92" customFormat="true" ht="13.5"/>
    <row r="1029" s="92" customFormat="true" ht="13.5"/>
    <row r="1030" s="92" customFormat="true" ht="13.5"/>
    <row r="1031" s="92" customFormat="true" ht="13.5"/>
    <row r="1032" s="92" customFormat="true" ht="13.5"/>
    <row r="1033" s="92" customFormat="true" ht="13.5"/>
    <row r="1034" s="92" customFormat="true" ht="13.5"/>
    <row r="1035" s="92" customFormat="true" ht="13.5"/>
    <row r="1036" s="92" customFormat="true" ht="13.5"/>
    <row r="1037" s="92" customFormat="true" ht="13.5"/>
    <row r="1038" s="92" customFormat="true" ht="13.5"/>
    <row r="1039" s="92" customFormat="true" ht="13.5"/>
    <row r="1040" s="92" customFormat="true" ht="13.5"/>
    <row r="1041" s="92" customFormat="true" ht="13.5"/>
    <row r="1042" s="92" customFormat="true" ht="13.5"/>
    <row r="1043" s="92" customFormat="true" ht="13.5"/>
    <row r="1044" s="92" customFormat="true" ht="13.5"/>
    <row r="1045" s="92" customFormat="true" ht="13.5"/>
    <row r="1046" s="92" customFormat="true" ht="13.5"/>
    <row r="1047" s="92" customFormat="true" ht="13.5"/>
    <row r="1048" s="92" customFormat="true" ht="13.5"/>
    <row r="1049" s="92" customFormat="true" ht="13.5"/>
    <row r="1050" s="92" customFormat="true" ht="13.5"/>
    <row r="1051" s="92" customFormat="true" ht="13.5"/>
    <row r="1052" s="92" customFormat="true" ht="13.5"/>
    <row r="1053" s="92" customFormat="true" ht="13.5"/>
    <row r="1054" s="92" customFormat="true" ht="13.5"/>
    <row r="1055" s="92" customFormat="true" ht="13.5"/>
    <row r="1056" s="92" customFormat="true" ht="13.5"/>
    <row r="1057" s="92" customFormat="true" ht="13.5"/>
    <row r="1058" s="92" customFormat="true" ht="13.5"/>
    <row r="1059" s="92" customFormat="true" ht="13.5"/>
    <row r="1060" s="92" customFormat="true" ht="13.5"/>
    <row r="1061" s="92" customFormat="true" ht="13.5"/>
    <row r="1062" s="92" customFormat="true" ht="13.5"/>
    <row r="1063" s="92" customFormat="true" ht="13.5"/>
    <row r="1064" s="92" customFormat="true" ht="13.5"/>
    <row r="1065" s="92" customFormat="true" ht="13.5"/>
    <row r="1066" s="92" customFormat="true" ht="13.5"/>
    <row r="1067" s="92" customFormat="true" ht="13.5"/>
    <row r="1068" s="92" customFormat="true" ht="13.5"/>
    <row r="1069" s="92" customFormat="true" ht="13.5"/>
    <row r="1070" s="92" customFormat="true" ht="13.5"/>
    <row r="1071" s="92" customFormat="true" ht="13.5"/>
    <row r="1072" s="92" customFormat="true" ht="13.5"/>
    <row r="1073" s="92" customFormat="true" ht="13.5"/>
    <row r="1074" s="92" customFormat="true" ht="13.5"/>
    <row r="1075" s="92" customFormat="true" ht="13.5"/>
    <row r="1076" s="92" customFormat="true" ht="13.5"/>
    <row r="1077" s="92" customFormat="true" ht="13.5"/>
    <row r="1078" s="92" customFormat="true" ht="13.5"/>
    <row r="1079" s="92" customFormat="true" ht="13.5"/>
    <row r="1080" s="92" customFormat="true" ht="13.5"/>
    <row r="1081" s="92" customFormat="true" ht="13.5"/>
    <row r="1082" s="92" customFormat="true" ht="13.5"/>
    <row r="1083" s="92" customFormat="true" ht="13.5"/>
    <row r="1084" s="92" customFormat="true" ht="13.5"/>
    <row r="1085" s="92" customFormat="true" ht="13.5"/>
    <row r="1086" s="92" customFormat="true" ht="13.5"/>
    <row r="1087" s="92" customFormat="true" ht="13.5"/>
    <row r="1088" s="92" customFormat="true" ht="13.5"/>
    <row r="1089" s="92" customFormat="true" ht="13.5"/>
    <row r="1090" s="92" customFormat="true" ht="13.5"/>
    <row r="1091" s="92" customFormat="true" ht="13.5"/>
    <row r="1092" s="92" customFormat="true" ht="13.5"/>
    <row r="1093" s="92" customFormat="true" ht="13.5"/>
    <row r="1094" s="92" customFormat="true" ht="13.5"/>
    <row r="1095" s="92" customFormat="true" ht="13.5"/>
    <row r="1096" s="92" customFormat="true" ht="13.5"/>
    <row r="1097" s="92" customFormat="true" ht="13.5"/>
    <row r="1098" s="92" customFormat="true" ht="13.5"/>
    <row r="1099" s="92" customFormat="true" ht="13.5"/>
    <row r="1100" s="92" customFormat="true" ht="13.5"/>
    <row r="1101" s="92" customFormat="true" ht="13.5"/>
    <row r="1102" s="92" customFormat="true" ht="13.5"/>
    <row r="1103" s="92" customFormat="true" ht="13.5"/>
    <row r="1104" s="92" customFormat="true" ht="13.5"/>
    <row r="1105" s="92" customFormat="true" ht="13.5"/>
    <row r="1106" s="92" customFormat="true" ht="13.5"/>
    <row r="1107" s="92" customFormat="true" ht="13.5"/>
    <row r="1108" s="92" customFormat="true" ht="13.5"/>
    <row r="1109" s="92" customFormat="true" ht="13.5"/>
    <row r="1110" s="92" customFormat="true" ht="13.5"/>
    <row r="1111" s="92" customFormat="true" ht="13.5"/>
    <row r="1112" s="92" customFormat="true" ht="13.5"/>
    <row r="1113" s="92" customFormat="true" ht="13.5"/>
    <row r="1114" s="92" customFormat="true" ht="13.5"/>
    <row r="1115" s="92" customFormat="true" ht="13.5"/>
    <row r="1116" s="92" customFormat="true" ht="13.5"/>
    <row r="1117" s="92" customFormat="true" ht="13.5"/>
    <row r="1118" s="92" customFormat="true" ht="13.5"/>
    <row r="1119" s="92" customFormat="true" ht="13.5"/>
    <row r="1120" s="92" customFormat="true" ht="13.5"/>
    <row r="1121" s="92" customFormat="true" ht="13.5"/>
    <row r="1122" s="92" customFormat="true" ht="13.5"/>
    <row r="1123" s="92" customFormat="true" ht="13.5"/>
    <row r="1124" s="92" customFormat="true" ht="13.5"/>
    <row r="1125" s="92" customFormat="true" ht="13.5"/>
    <row r="1126" s="92" customFormat="true" ht="13.5"/>
    <row r="1127" s="92" customFormat="true" ht="13.5"/>
    <row r="1128" s="92" customFormat="true" ht="13.5"/>
    <row r="1129" s="92" customFormat="true" ht="13.5"/>
    <row r="1130" s="92" customFormat="true" ht="13.5"/>
    <row r="1131" s="92" customFormat="true" ht="13.5"/>
    <row r="1132" s="92" customFormat="true" ht="13.5"/>
    <row r="1133" s="92" customFormat="true" ht="13.5"/>
    <row r="1134" s="92" customFormat="true" ht="13.5"/>
    <row r="1135" s="92" customFormat="true" ht="13.5"/>
    <row r="1136" s="92" customFormat="true" ht="13.5"/>
    <row r="1137" s="92" customFormat="true" ht="13.5"/>
    <row r="1138" s="92" customFormat="true" ht="13.5"/>
    <row r="1139" s="92" customFormat="true" ht="13.5"/>
    <row r="1140" s="92" customFormat="true" ht="13.5"/>
    <row r="1141" s="92" customFormat="true" ht="13.5"/>
    <row r="1142" s="92" customFormat="true" ht="13.5"/>
    <row r="1143" s="92" customFormat="true" ht="13.5"/>
    <row r="1144" s="92" customFormat="true" ht="13.5"/>
    <row r="1145" s="92" customFormat="true" ht="13.5"/>
    <row r="1146" s="92" customFormat="true" ht="13.5"/>
    <row r="1147" s="92" customFormat="true" ht="13.5"/>
    <row r="1148" s="92" customFormat="true" ht="13.5"/>
    <row r="1149" s="92" customFormat="true" ht="13.5"/>
    <row r="1150" s="92" customFormat="true" ht="13.5"/>
    <row r="1151" s="92" customFormat="true" ht="13.5"/>
    <row r="1152" s="92" customFormat="true" ht="13.5"/>
    <row r="1153" s="92" customFormat="true" ht="13.5"/>
    <row r="1154" s="92" customFormat="true" ht="13.5"/>
    <row r="1155" s="92" customFormat="true" ht="13.5"/>
    <row r="1156" s="92" customFormat="true" ht="13.5"/>
    <row r="1157" s="92" customFormat="true" ht="13.5"/>
    <row r="1158" s="92" customFormat="true" ht="13.5"/>
    <row r="1159" s="92" customFormat="true" ht="13.5"/>
    <row r="1160" s="92" customFormat="true" ht="13.5"/>
    <row r="1161" s="92" customFormat="true" ht="13.5"/>
    <row r="1162" s="92" customFormat="true" ht="13.5"/>
    <row r="1163" s="92" customFormat="true" ht="13.5"/>
    <row r="1164" s="92" customFormat="true" ht="13.5"/>
    <row r="1165" s="92" customFormat="true" ht="13.5"/>
    <row r="1166" s="92" customFormat="true" ht="13.5"/>
    <row r="1167" s="92" customFormat="true" ht="13.5"/>
    <row r="1168" s="92" customFormat="true" ht="13.5"/>
    <row r="1169" s="92" customFormat="true" ht="13.5"/>
    <row r="1170" s="92" customFormat="true" ht="13.5"/>
    <row r="1171" s="92" customFormat="true" ht="13.5"/>
    <row r="1172" s="92" customFormat="true" ht="13.5"/>
    <row r="1173" s="92" customFormat="true" ht="13.5"/>
    <row r="1174" s="92" customFormat="true" ht="13.5"/>
    <row r="1175" s="92" customFormat="true" ht="13.5"/>
    <row r="1176" s="92" customFormat="true" ht="13.5"/>
    <row r="1177" s="92" customFormat="true" ht="13.5"/>
    <row r="1178" s="92" customFormat="true" ht="13.5"/>
    <row r="1179" s="92" customFormat="true" ht="13.5"/>
    <row r="1180" s="92" customFormat="true" ht="13.5"/>
    <row r="1181" s="92" customFormat="true" ht="13.5"/>
    <row r="1182" s="92" customFormat="true" ht="13.5"/>
    <row r="1183" s="92" customFormat="true" ht="13.5"/>
    <row r="1184" s="92" customFormat="true" ht="13.5"/>
    <row r="1185" s="92" customFormat="true" ht="13.5"/>
    <row r="1186" s="92" customFormat="true" ht="13.5"/>
    <row r="1187" s="92" customFormat="true" ht="13.5"/>
    <row r="1188" s="92" customFormat="true" ht="13.5"/>
    <row r="1189" s="92" customFormat="true" ht="13.5"/>
    <row r="1190" s="92" customFormat="true" ht="13.5"/>
    <row r="1191" s="92" customFormat="true" ht="13.5"/>
    <row r="1192" s="92" customFormat="true" ht="13.5"/>
    <row r="1193" s="92" customFormat="true" ht="13.5"/>
    <row r="1194" s="92" customFormat="true" ht="13.5"/>
    <row r="1195" s="92" customFormat="true" ht="13.5"/>
    <row r="1196" s="92" customFormat="true" ht="13.5"/>
    <row r="1197" s="92" customFormat="true" ht="13.5"/>
    <row r="1198" s="92" customFormat="true" ht="13.5"/>
    <row r="1199" s="92" customFormat="true" ht="13.5"/>
    <row r="1200" s="92" customFormat="true" ht="13.5"/>
    <row r="1201" s="92" customFormat="true" ht="13.5"/>
    <row r="1202" s="92" customFormat="true" ht="13.5"/>
    <row r="1203" s="92" customFormat="true" ht="13.5"/>
    <row r="1204" s="92" customFormat="true" ht="13.5"/>
    <row r="1205" s="92" customFormat="true" ht="13.5"/>
    <row r="1206" s="92" customFormat="true" ht="13.5"/>
    <row r="1207" s="92" customFormat="true" ht="13.5"/>
    <row r="1208" s="92" customFormat="true" ht="13.5"/>
    <row r="1209" s="92" customFormat="true" ht="13.5"/>
    <row r="1210" s="92" customFormat="true" ht="13.5"/>
    <row r="1211" s="92" customFormat="true" ht="13.5"/>
    <row r="1212" s="92" customFormat="true" ht="13.5"/>
    <row r="1213" s="92" customFormat="true" ht="13.5"/>
    <row r="1214" s="92" customFormat="true" ht="13.5"/>
    <row r="1215" s="92" customFormat="true" ht="13.5"/>
    <row r="1216" s="92" customFormat="true" ht="13.5"/>
    <row r="1217" s="92" customFormat="true" ht="13.5"/>
    <row r="1218" s="92" customFormat="true" ht="13.5"/>
    <row r="1219" s="92" customFormat="true" ht="13.5"/>
    <row r="1220" s="92" customFormat="true" ht="13.5"/>
    <row r="1221" s="92" customFormat="true" ht="13.5"/>
    <row r="1222" s="92" customFormat="true" ht="13.5"/>
    <row r="1223" s="92" customFormat="true" ht="13.5"/>
    <row r="1224" s="92" customFormat="true" ht="13.5"/>
    <row r="1225" s="92" customFormat="true" ht="13.5"/>
    <row r="1226" s="92" customFormat="true" ht="13.5"/>
    <row r="1227" s="92" customFormat="true" ht="13.5"/>
    <row r="1228" s="92" customFormat="true" ht="13.5"/>
    <row r="1229" s="92" customFormat="true" ht="13.5"/>
    <row r="1230" s="92" customFormat="true" ht="13.5"/>
    <row r="1231" s="92" customFormat="true" ht="13.5"/>
    <row r="1232" s="92" customFormat="true" ht="13.5"/>
    <row r="1233" s="92" customFormat="true" ht="13.5"/>
    <row r="1234" s="92" customFormat="true" ht="13.5"/>
    <row r="1235" s="92" customFormat="true" ht="13.5"/>
    <row r="1236" s="92" customFormat="true" ht="13.5"/>
    <row r="1237" s="92" customFormat="true" ht="13.5"/>
    <row r="1238" s="92" customFormat="true" ht="13.5"/>
    <row r="1239" s="92" customFormat="true" ht="13.5"/>
    <row r="1240" s="92" customFormat="true" ht="13.5"/>
    <row r="1241" s="92" customFormat="true" ht="13.5"/>
    <row r="1242" s="92" customFormat="true" ht="13.5"/>
    <row r="1243" s="92" customFormat="true" ht="13.5"/>
    <row r="1244" s="92" customFormat="true" ht="13.5"/>
    <row r="1245" s="92" customFormat="true" ht="13.5"/>
    <row r="1246" s="92" customFormat="true" ht="13.5"/>
    <row r="1247" s="92" customFormat="true" ht="13.5"/>
    <row r="1248" s="92" customFormat="true" ht="13.5"/>
    <row r="1249" s="92" customFormat="true" ht="13.5"/>
    <row r="1250" s="92" customFormat="true" ht="13.5"/>
    <row r="1251" s="92" customFormat="true" ht="13.5"/>
    <row r="1252" s="92" customFormat="true" ht="13.5"/>
    <row r="1253" s="92" customFormat="true" ht="13.5"/>
    <row r="1254" s="92" customFormat="true" ht="13.5"/>
    <row r="1255" s="92" customFormat="true" ht="13.5"/>
    <row r="1256" s="92" customFormat="true" ht="13.5"/>
    <row r="1257" s="92" customFormat="true" ht="13.5"/>
    <row r="1258" s="92" customFormat="true" ht="13.5"/>
    <row r="1259" s="92" customFormat="true" ht="13.5"/>
    <row r="1260" s="92" customFormat="true" ht="13.5"/>
    <row r="1261" s="92" customFormat="true" ht="13.5"/>
    <row r="1262" s="92" customFormat="true" ht="13.5"/>
    <row r="1263" s="92" customFormat="true" ht="13.5"/>
    <row r="1264" s="92" customFormat="true" ht="13.5"/>
    <row r="1265" s="92" customFormat="true" ht="13.5"/>
    <row r="1266" s="92" customFormat="true" ht="13.5"/>
    <row r="1267" s="92" customFormat="true" ht="13.5"/>
    <row r="1268" s="92" customFormat="true" ht="13.5"/>
    <row r="1269" s="92" customFormat="true" ht="13.5"/>
    <row r="1270" s="92" customFormat="true" ht="13.5"/>
    <row r="1271" s="92" customFormat="true" ht="13.5"/>
    <row r="1272" s="92" customFormat="true" ht="13.5"/>
    <row r="1273" s="92" customFormat="true" ht="13.5"/>
    <row r="1274" s="92" customFormat="true" ht="13.5"/>
    <row r="1275" s="92" customFormat="true" ht="13.5"/>
    <row r="1276" s="92" customFormat="true" ht="13.5"/>
    <row r="1277" s="92" customFormat="true" ht="13.5"/>
    <row r="1278" s="92" customFormat="true" ht="13.5"/>
    <row r="1279" s="92" customFormat="true" ht="13.5"/>
    <row r="1280" s="92" customFormat="true" ht="13.5"/>
    <row r="1281" s="92" customFormat="true" ht="13.5"/>
    <row r="1282" s="92" customFormat="true" ht="13.5"/>
    <row r="1283" s="92" customFormat="true" ht="13.5"/>
    <row r="1284" s="92" customFormat="true" ht="13.5"/>
    <row r="1285" s="92" customFormat="true" ht="13.5"/>
    <row r="1286" s="92" customFormat="true" ht="13.5"/>
    <row r="1287" s="92" customFormat="true" ht="13.5"/>
    <row r="1288" s="92" customFormat="true" ht="13.5"/>
    <row r="1289" s="92" customFormat="true" ht="13.5"/>
    <row r="1290" s="92" customFormat="true" ht="13.5"/>
    <row r="1291" s="92" customFormat="true" ht="13.5"/>
    <row r="1292" s="92" customFormat="true" ht="13.5"/>
    <row r="1293" s="92" customFormat="true" ht="13.5"/>
    <row r="1294" s="92" customFormat="true" ht="13.5"/>
    <row r="1295" s="92" customFormat="true" ht="13.5"/>
    <row r="1296" s="92" customFormat="true" ht="13.5"/>
    <row r="1297" s="92" customFormat="true" ht="13.5"/>
    <row r="1298" s="92" customFormat="true" ht="13.5"/>
    <row r="1299" s="92" customFormat="true" ht="13.5"/>
    <row r="1300" s="92" customFormat="true" ht="13.5"/>
    <row r="1301" s="92" customFormat="true" ht="13.5"/>
    <row r="1302" s="92" customFormat="true" ht="13.5"/>
    <row r="1303" s="92" customFormat="true" ht="13.5"/>
    <row r="1304" s="92" customFormat="true" ht="13.5"/>
    <row r="1305" s="92" customFormat="true" ht="13.5"/>
    <row r="1306" s="92" customFormat="true" ht="13.5"/>
    <row r="1307" s="92" customFormat="true" ht="13.5"/>
    <row r="1308" s="92" customFormat="true" ht="13.5"/>
    <row r="1309" s="92" customFormat="true" ht="13.5"/>
    <row r="1310" s="92" customFormat="true" ht="13.5"/>
    <row r="1311" s="92" customFormat="true" ht="13.5"/>
    <row r="1312" s="92" customFormat="true" ht="13.5"/>
    <row r="1313" s="92" customFormat="true" ht="13.5"/>
    <row r="1314" s="92" customFormat="true" ht="13.5"/>
    <row r="1315" s="92" customFormat="true" ht="13.5"/>
    <row r="1316" s="92" customFormat="true" ht="13.5"/>
    <row r="1317" s="92" customFormat="true" ht="13.5"/>
    <row r="1318" s="92" customFormat="true" ht="13.5"/>
    <row r="1319" s="92" customFormat="true" ht="13.5"/>
    <row r="1320" s="92" customFormat="true" ht="13.5"/>
    <row r="1321" s="92" customFormat="true" ht="13.5"/>
    <row r="1322" s="92" customFormat="true" ht="13.5"/>
    <row r="1323" s="92" customFormat="true" ht="13.5"/>
    <row r="1324" s="92" customFormat="true" ht="13.5"/>
    <row r="1325" s="92" customFormat="true" ht="13.5"/>
    <row r="1326" s="92" customFormat="true" ht="13.5"/>
    <row r="1327" s="92" customFormat="true" ht="13.5"/>
    <row r="1328" s="92" customFormat="true" ht="13.5"/>
    <row r="1329" s="92" customFormat="true" ht="13.5"/>
    <row r="1330" s="92" customFormat="true" ht="13.5"/>
    <row r="1331" s="92" customFormat="true" ht="13.5"/>
    <row r="1332" s="92" customFormat="true" ht="13.5"/>
    <row r="1333" s="92" customFormat="true" ht="13.5"/>
    <row r="1334" s="92" customFormat="true" ht="13.5"/>
    <row r="1335" s="92" customFormat="true" ht="13.5"/>
    <row r="1336" s="92" customFormat="true" ht="13.5"/>
    <row r="1337" s="92" customFormat="true" ht="13.5"/>
    <row r="1338" s="92" customFormat="true" ht="13.5"/>
    <row r="1339" s="92" customFormat="true" ht="13.5"/>
    <row r="1340" s="92" customFormat="true" ht="13.5"/>
    <row r="1341" s="92" customFormat="true" ht="13.5"/>
    <row r="1342" s="92" customFormat="true" ht="13.5"/>
    <row r="1343" s="92" customFormat="true" ht="13.5"/>
    <row r="1344" s="92" customFormat="true" ht="13.5"/>
    <row r="1345" s="92" customFormat="true" ht="13.5"/>
    <row r="1346" s="92" customFormat="true" ht="13.5"/>
    <row r="1347" s="92" customFormat="true" ht="13.5"/>
    <row r="1348" s="92" customFormat="true" ht="13.5"/>
    <row r="1349" s="92" customFormat="true" ht="13.5"/>
    <row r="1350" s="92" customFormat="true" ht="13.5"/>
    <row r="1351" s="92" customFormat="true" ht="13.5"/>
    <row r="1352" s="92" customFormat="true" ht="13.5"/>
    <row r="1353" s="92" customFormat="true" ht="13.5"/>
    <row r="1354" s="92" customFormat="true" ht="13.5"/>
    <row r="1355" s="92" customFormat="true" ht="13.5"/>
    <row r="1356" s="92" customFormat="true" ht="13.5"/>
    <row r="1357" s="92" customFormat="true" ht="13.5"/>
    <row r="1358" s="92" customFormat="true" ht="13.5"/>
    <row r="1359" s="92" customFormat="true" ht="13.5"/>
    <row r="1360" s="92" customFormat="true" ht="13.5"/>
    <row r="1361" s="92" customFormat="true" ht="13.5"/>
    <row r="1362" s="92" customFormat="true" ht="13.5"/>
    <row r="1363" s="92" customFormat="true" ht="13.5"/>
    <row r="1364" s="92" customFormat="true" ht="13.5"/>
    <row r="1365" s="92" customFormat="true" ht="13.5"/>
    <row r="1366" s="92" customFormat="true" ht="13.5"/>
    <row r="1367" s="92" customFormat="true" ht="13.5"/>
    <row r="1368" s="92" customFormat="true" ht="13.5"/>
    <row r="1369" s="92" customFormat="true" ht="13.5"/>
    <row r="1370" s="92" customFormat="true" ht="13.5"/>
    <row r="1371" s="92" customFormat="true" ht="13.5"/>
    <row r="1372" s="92" customFormat="true" ht="13.5"/>
    <row r="1373" s="92" customFormat="true" ht="13.5"/>
    <row r="1374" s="92" customFormat="true" ht="13.5"/>
    <row r="1375" s="92" customFormat="true" ht="13.5"/>
    <row r="1376" s="92" customFormat="true" ht="13.5"/>
    <row r="1377" s="92" customFormat="true" ht="13.5"/>
    <row r="1378" s="92" customFormat="true" ht="13.5"/>
    <row r="1379" s="92" customFormat="true" ht="13.5"/>
    <row r="1380" s="92" customFormat="true" ht="13.5"/>
    <row r="1381" s="92" customFormat="true" ht="13.5"/>
    <row r="1382" s="92" customFormat="true" ht="13.5"/>
    <row r="1383" s="92" customFormat="true" ht="13.5"/>
    <row r="1384" s="92" customFormat="true" ht="13.5"/>
    <row r="1385" s="92" customFormat="true" ht="13.5"/>
    <row r="1386" s="92" customFormat="true" ht="13.5"/>
    <row r="1387" s="92" customFormat="true" ht="13.5"/>
    <row r="1388" s="92" customFormat="true" ht="13.5"/>
    <row r="1389" s="92" customFormat="true" ht="13.5"/>
    <row r="1390" s="92" customFormat="true" ht="13.5"/>
    <row r="1391" s="92" customFormat="true" ht="13.5"/>
    <row r="1392" s="92" customFormat="true" ht="13.5"/>
    <row r="1393" s="92" customFormat="true" ht="13.5"/>
    <row r="1394" s="92" customFormat="true" ht="13.5"/>
    <row r="1395" s="92" customFormat="true" ht="13.5"/>
    <row r="1396" s="92" customFormat="true" ht="13.5"/>
    <row r="1397" s="92" customFormat="true" ht="13.5"/>
    <row r="1398" s="92" customFormat="true" ht="13.5"/>
    <row r="1399" s="92" customFormat="true" ht="13.5"/>
    <row r="1400" s="92" customFormat="true" ht="13.5"/>
    <row r="1401" s="92" customFormat="true" ht="13.5"/>
    <row r="1402" s="92" customFormat="true" ht="13.5"/>
    <row r="1403" s="92" customFormat="true" ht="13.5"/>
    <row r="1404" s="92" customFormat="true" ht="13.5"/>
    <row r="1405" s="92" customFormat="true" ht="13.5"/>
    <row r="1406" s="92" customFormat="true" ht="13.5"/>
    <row r="1407" s="92" customFormat="true" ht="13.5"/>
    <row r="1408" s="92" customFormat="true" ht="13.5"/>
    <row r="1409" s="92" customFormat="true" ht="13.5"/>
    <row r="1410" s="92" customFormat="true" ht="13.5"/>
    <row r="1411" s="92" customFormat="true" ht="13.5"/>
    <row r="1412" s="92" customFormat="true" ht="13.5"/>
    <row r="1413" s="92" customFormat="true" ht="13.5"/>
    <row r="1414" s="92" customFormat="true" ht="13.5"/>
    <row r="1415" s="92" customFormat="true" ht="13.5"/>
    <row r="1416" s="92" customFormat="true" ht="13.5"/>
    <row r="1417" s="92" customFormat="true" ht="13.5"/>
    <row r="1418" s="92" customFormat="true" ht="13.5"/>
    <row r="1419" s="92" customFormat="true" ht="13.5"/>
    <row r="1420" s="92" customFormat="true" ht="13.5"/>
    <row r="1421" s="92" customFormat="true" ht="13.5"/>
    <row r="1422" s="92" customFormat="true" ht="13.5"/>
    <row r="1423" s="92" customFormat="true" ht="13.5"/>
    <row r="1424" s="92" customFormat="true" ht="13.5"/>
    <row r="1425" s="92" customFormat="true" ht="13.5"/>
    <row r="1426" s="92" customFormat="true" ht="13.5"/>
    <row r="1427" s="92" customFormat="true" ht="13.5"/>
    <row r="1428" s="92" customFormat="true" ht="13.5"/>
    <row r="1429" s="92" customFormat="true" ht="13.5"/>
    <row r="1430" s="92" customFormat="true" ht="13.5"/>
    <row r="1431" s="92" customFormat="true" ht="13.5"/>
    <row r="1432" s="92" customFormat="true" ht="13.5"/>
    <row r="1433" s="92" customFormat="true" ht="13.5"/>
    <row r="1434" s="92" customFormat="true" ht="13.5"/>
    <row r="1435" s="92" customFormat="true" ht="13.5"/>
    <row r="1436" s="92" customFormat="true" ht="13.5"/>
    <row r="1437" s="92" customFormat="true" ht="13.5"/>
    <row r="1438" s="92" customFormat="true" ht="13.5"/>
    <row r="1439" s="92" customFormat="true" ht="13.5"/>
    <row r="1440" s="92" customFormat="true" ht="13.5"/>
    <row r="1441" s="92" customFormat="true" ht="13.5"/>
    <row r="1442" s="92" customFormat="true" ht="13.5"/>
    <row r="1443" s="92" customFormat="true" ht="13.5"/>
    <row r="1444" s="92" customFormat="true" ht="13.5"/>
    <row r="1445" s="92" customFormat="true" ht="13.5"/>
    <row r="1446" s="92" customFormat="true" ht="13.5"/>
    <row r="1447" s="92" customFormat="true" ht="13.5"/>
    <row r="1448" s="92" customFormat="true" ht="13.5"/>
    <row r="1449" s="92" customFormat="true" ht="13.5"/>
    <row r="1450" s="92" customFormat="true" ht="13.5"/>
    <row r="1451" s="92" customFormat="true" ht="13.5"/>
    <row r="1452" s="92" customFormat="true" ht="13.5"/>
    <row r="1453" s="92" customFormat="true" ht="13.5"/>
    <row r="1454" s="92" customFormat="true" ht="13.5"/>
    <row r="1455" s="92" customFormat="true" ht="13.5"/>
    <row r="1456" s="92" customFormat="true" ht="13.5"/>
    <row r="1457" s="92" customFormat="true" ht="13.5"/>
    <row r="1458" s="92" customFormat="true" ht="13.5"/>
    <row r="1459" s="92" customFormat="true" ht="13.5"/>
    <row r="1460" s="92" customFormat="true" ht="13.5"/>
    <row r="1461" s="92" customFormat="true" ht="13.5"/>
    <row r="1462" s="92" customFormat="true" ht="13.5"/>
    <row r="1463" s="92" customFormat="true" ht="13.5"/>
    <row r="1464" s="92" customFormat="true" ht="13.5"/>
    <row r="1465" s="92" customFormat="true" ht="13.5"/>
    <row r="1466" s="92" customFormat="true" ht="13.5"/>
    <row r="1467" s="92" customFormat="true" ht="13.5"/>
    <row r="1468" s="92" customFormat="true" ht="13.5"/>
    <row r="1469" s="92" customFormat="true" ht="13.5"/>
    <row r="1470" s="92" customFormat="true" ht="13.5"/>
    <row r="1471" s="92" customFormat="true" ht="13.5"/>
    <row r="1472" s="92" customFormat="true" ht="13.5"/>
    <row r="1473" s="92" customFormat="true" ht="13.5"/>
    <row r="1474" s="92" customFormat="true" ht="13.5"/>
    <row r="1475" s="92" customFormat="true" ht="13.5"/>
    <row r="1476" s="92" customFormat="true" ht="13.5"/>
    <row r="1477" s="92" customFormat="true" ht="13.5"/>
    <row r="1478" s="92" customFormat="true" ht="13.5"/>
    <row r="1479" s="92" customFormat="true" ht="13.5"/>
    <row r="1480" s="92" customFormat="true" ht="13.5"/>
    <row r="1481" s="92" customFormat="true" ht="13.5"/>
    <row r="1482" s="92" customFormat="true" ht="13.5"/>
    <row r="1483" s="92" customFormat="true" ht="13.5"/>
    <row r="1484" s="92" customFormat="true" ht="13.5"/>
    <row r="1485" s="92" customFormat="true" ht="13.5"/>
    <row r="1486" s="92" customFormat="true" ht="13.5"/>
    <row r="1487" s="92" customFormat="true" ht="13.5"/>
    <row r="1488" s="92" customFormat="true" ht="13.5"/>
    <row r="1489" s="92" customFormat="true" ht="13.5"/>
    <row r="1490" s="92" customFormat="true" ht="13.5"/>
    <row r="1491" s="92" customFormat="true" ht="13.5"/>
    <row r="1492" s="92" customFormat="true" ht="13.5"/>
    <row r="1493" s="92" customFormat="true" ht="13.5"/>
    <row r="1494" s="92" customFormat="true" ht="13.5"/>
    <row r="1495" s="92" customFormat="true" ht="13.5"/>
    <row r="1496" s="92" customFormat="true" ht="13.5"/>
    <row r="1497" s="92" customFormat="true" ht="13.5"/>
    <row r="1498" s="92" customFormat="true" ht="13.5"/>
    <row r="1499" s="92" customFormat="true" ht="13.5"/>
    <row r="1500" s="92" customFormat="true" ht="13.5"/>
    <row r="1501" s="92" customFormat="true" ht="13.5"/>
    <row r="1502" s="92" customFormat="true" ht="13.5"/>
    <row r="1503" s="92" customFormat="true" ht="13.5"/>
    <row r="1504" s="92" customFormat="true" ht="13.5"/>
    <row r="1505" s="92" customFormat="true" ht="13.5"/>
    <row r="1506" s="92" customFormat="true" ht="13.5"/>
    <row r="1507" s="92" customFormat="true" ht="13.5"/>
    <row r="1508" s="92" customFormat="true" ht="13.5"/>
    <row r="1509" s="92" customFormat="true" ht="13.5"/>
    <row r="1510" s="92" customFormat="true" ht="13.5"/>
    <row r="1511" s="92" customFormat="true" ht="13.5"/>
    <row r="1512" s="92" customFormat="true" ht="13.5"/>
    <row r="1513" s="92" customFormat="true" ht="13.5"/>
    <row r="1514" s="92" customFormat="true" ht="13.5"/>
    <row r="1515" s="92" customFormat="true" ht="13.5"/>
    <row r="1516" s="92" customFormat="true" ht="13.5"/>
    <row r="1517" s="92" customFormat="true" ht="13.5"/>
    <row r="1518" s="92" customFormat="true" ht="13.5"/>
    <row r="1519" s="92" customFormat="true" ht="13.5"/>
    <row r="1520" s="92" customFormat="true" ht="13.5"/>
    <row r="1521" s="92" customFormat="true" ht="13.5"/>
    <row r="1522" s="92" customFormat="true" ht="13.5"/>
    <row r="1523" s="92" customFormat="true" ht="13.5"/>
    <row r="1524" s="92" customFormat="true" ht="13.5"/>
    <row r="1525" s="92" customFormat="true" ht="13.5"/>
    <row r="1526" s="92" customFormat="true" ht="13.5"/>
    <row r="1527" s="92" customFormat="true" ht="13.5"/>
    <row r="1528" s="92" customFormat="true" ht="13.5"/>
    <row r="1529" s="92" customFormat="true" ht="13.5"/>
    <row r="1530" s="92" customFormat="true" ht="13.5"/>
    <row r="1531" s="92" customFormat="true" ht="13.5"/>
    <row r="1532" s="92" customFormat="true" ht="13.5"/>
    <row r="1533" s="92" customFormat="true" ht="13.5"/>
    <row r="1534" s="92" customFormat="true" ht="13.5"/>
    <row r="1535" s="92" customFormat="true" ht="13.5"/>
    <row r="1536" s="92" customFormat="true" ht="13.5"/>
    <row r="1537" s="92" customFormat="true" ht="13.5"/>
    <row r="1538" s="92" customFormat="true" ht="13.5"/>
    <row r="1539" s="92" customFormat="true" ht="13.5"/>
    <row r="1540" s="92" customFormat="true" ht="13.5"/>
    <row r="1541" s="92" customFormat="true" ht="13.5"/>
    <row r="1542" s="92" customFormat="true" ht="13.5"/>
    <row r="1543" s="92" customFormat="true" ht="13.5"/>
    <row r="1544" s="92" customFormat="true" ht="13.5"/>
    <row r="1545" s="92" customFormat="true" ht="13.5"/>
    <row r="1546" s="92" customFormat="true" ht="13.5"/>
    <row r="1547" s="92" customFormat="true" ht="13.5"/>
    <row r="1548" s="92" customFormat="true" ht="13.5"/>
    <row r="1549" s="92" customFormat="true" ht="13.5"/>
    <row r="1550" s="92" customFormat="true" ht="13.5"/>
    <row r="1551" s="92" customFormat="true" ht="13.5"/>
    <row r="1552" s="92" customFormat="true" ht="13.5"/>
    <row r="1553" s="92" customFormat="true" ht="13.5"/>
    <row r="1554" s="92" customFormat="true" ht="13.5"/>
    <row r="1555" s="92" customFormat="true" ht="13.5"/>
    <row r="1556" s="92" customFormat="true" ht="13.5"/>
    <row r="1557" s="92" customFormat="true" ht="13.5"/>
    <row r="1558" s="92" customFormat="true" ht="13.5"/>
    <row r="1559" s="92" customFormat="true" ht="13.5"/>
    <row r="1560" s="92" customFormat="true" ht="13.5"/>
    <row r="1561" s="92" customFormat="true" ht="13.5"/>
    <row r="1562" s="92" customFormat="true" ht="13.5"/>
    <row r="1563" s="92" customFormat="true" ht="13.5"/>
    <row r="1564" s="92" customFormat="true" ht="13.5"/>
    <row r="1565" s="92" customFormat="true" ht="13.5"/>
    <row r="1566" s="92" customFormat="true" ht="13.5"/>
    <row r="1567" s="92" customFormat="true" ht="13.5"/>
    <row r="1568" s="92" customFormat="true" ht="13.5"/>
    <row r="1569" s="92" customFormat="true" ht="13.5"/>
    <row r="1570" s="92" customFormat="true" ht="13.5"/>
    <row r="1571" s="92" customFormat="true" ht="13.5"/>
    <row r="1572" s="92" customFormat="true" ht="13.5"/>
    <row r="1573" s="92" customFormat="true" ht="13.5"/>
    <row r="1574" s="92" customFormat="true" ht="13.5"/>
    <row r="1575" s="92" customFormat="true" ht="13.5"/>
    <row r="1576" s="92" customFormat="true" ht="13.5"/>
    <row r="1577" s="92" customFormat="true" ht="13.5"/>
    <row r="1578" s="92" customFormat="true" ht="13.5"/>
    <row r="1579" s="92" customFormat="true" ht="13.5"/>
    <row r="1580" s="92" customFormat="true" ht="13.5"/>
    <row r="1581" s="92" customFormat="true" ht="13.5"/>
    <row r="1582" s="92" customFormat="true" ht="13.5"/>
    <row r="1583" s="92" customFormat="true" ht="13.5"/>
    <row r="1584" s="92" customFormat="true" ht="13.5"/>
    <row r="1585" s="92" customFormat="true" ht="13.5"/>
    <row r="1586" s="92" customFormat="true" ht="13.5"/>
    <row r="1587" s="92" customFormat="true" ht="13.5"/>
    <row r="1588" s="92" customFormat="true" ht="13.5"/>
    <row r="1589" s="92" customFormat="true" ht="13.5"/>
    <row r="1590" s="92" customFormat="true" ht="13.5"/>
    <row r="1591" s="92" customFormat="true" ht="13.5"/>
    <row r="1592" s="92" customFormat="true" ht="13.5"/>
    <row r="1593" s="92" customFormat="true" ht="13.5"/>
    <row r="1594" s="92" customFormat="true" ht="13.5"/>
    <row r="1595" s="92" customFormat="true" ht="13.5"/>
    <row r="1596" s="92" customFormat="true" ht="13.5"/>
    <row r="1597" s="92" customFormat="true" ht="13.5"/>
    <row r="1598" s="92" customFormat="true" ht="13.5"/>
    <row r="1599" s="92" customFormat="true" ht="13.5"/>
    <row r="1600" s="92" customFormat="true" ht="13.5"/>
    <row r="1601" s="92" customFormat="true" ht="13.5"/>
    <row r="1602" s="92" customFormat="true" ht="13.5"/>
    <row r="1603" s="92" customFormat="true" ht="13.5"/>
    <row r="1604" s="92" customFormat="true" ht="13.5"/>
    <row r="1605" s="92" customFormat="true" ht="13.5"/>
    <row r="1606" s="92" customFormat="true" ht="13.5"/>
    <row r="1607" s="92" customFormat="true" ht="13.5"/>
    <row r="1608" s="92" customFormat="true" ht="13.5"/>
    <row r="1609" s="92" customFormat="true" ht="13.5"/>
    <row r="1610" s="92" customFormat="true" ht="13.5"/>
    <row r="1611" s="92" customFormat="true" ht="13.5"/>
    <row r="1612" s="92" customFormat="true" ht="13.5"/>
    <row r="1613" s="92" customFormat="true" ht="13.5"/>
    <row r="1614" s="92" customFormat="true" ht="13.5"/>
    <row r="1615" s="92" customFormat="true" ht="13.5"/>
    <row r="1616" s="92" customFormat="true" ht="13.5"/>
    <row r="1617" s="92" customFormat="true" ht="13.5"/>
    <row r="1618" s="92" customFormat="true" ht="13.5"/>
    <row r="1619" s="92" customFormat="true" ht="13.5"/>
    <row r="1620" s="92" customFormat="true" ht="13.5"/>
    <row r="1621" s="92" customFormat="true" ht="13.5"/>
    <row r="1622" s="92" customFormat="true" ht="13.5"/>
    <row r="1623" s="92" customFormat="true" ht="13.5"/>
    <row r="1624" s="92" customFormat="true" ht="13.5"/>
    <row r="1625" s="92" customFormat="true" ht="13.5"/>
    <row r="1626" s="92" customFormat="true" ht="13.5"/>
    <row r="1627" s="92" customFormat="true" ht="13.5"/>
    <row r="1628" s="92" customFormat="true" ht="13.5"/>
    <row r="1629" s="92" customFormat="true" ht="13.5"/>
    <row r="1630" s="92" customFormat="true" ht="13.5"/>
    <row r="1631" s="92" customFormat="true" ht="13.5"/>
    <row r="1632" s="92" customFormat="true" ht="13.5"/>
    <row r="1633" s="92" customFormat="true" ht="13.5"/>
    <row r="1634" s="92" customFormat="true" ht="13.5"/>
    <row r="1635" s="92" customFormat="true" ht="13.5"/>
    <row r="1636" s="92" customFormat="true" ht="13.5"/>
    <row r="1637" s="92" customFormat="true" ht="13.5"/>
    <row r="1638" s="92" customFormat="true" ht="13.5"/>
    <row r="1639" s="92" customFormat="true" ht="13.5"/>
    <row r="1640" s="92" customFormat="true" ht="13.5"/>
    <row r="1641" s="92" customFormat="true" ht="13.5"/>
    <row r="1642" s="92" customFormat="true" ht="13.5"/>
    <row r="1643" s="92" customFormat="true" ht="13.5"/>
    <row r="1644" s="92" customFormat="true" ht="13.5"/>
    <row r="1645" s="92" customFormat="true" ht="13.5"/>
    <row r="1646" s="92" customFormat="true" ht="13.5"/>
    <row r="1647" s="92" customFormat="true" ht="13.5"/>
    <row r="1648" s="92" customFormat="true" ht="13.5"/>
    <row r="1649" s="92" customFormat="true" ht="13.5"/>
    <row r="1650" s="92" customFormat="true" ht="13.5"/>
    <row r="1651" s="92" customFormat="true" ht="13.5"/>
    <row r="1652" s="92" customFormat="true" ht="13.5"/>
    <row r="1653" s="92" customFormat="true" ht="13.5"/>
    <row r="1654" s="92" customFormat="true" ht="13.5"/>
    <row r="1655" s="92" customFormat="true" ht="13.5"/>
    <row r="1656" s="92" customFormat="true" ht="13.5"/>
    <row r="1657" s="92" customFormat="true" ht="13.5"/>
    <row r="1658" s="92" customFormat="true" ht="13.5"/>
    <row r="1659" s="92" customFormat="true" ht="13.5"/>
    <row r="1660" s="92" customFormat="true" ht="13.5"/>
    <row r="1661" s="92" customFormat="true" ht="13.5"/>
    <row r="1662" s="92" customFormat="true" ht="13.5"/>
    <row r="1663" s="92" customFormat="true" ht="13.5"/>
    <row r="1664" s="92" customFormat="true" ht="13.5"/>
    <row r="1665" s="92" customFormat="true" ht="13.5"/>
    <row r="1666" s="92" customFormat="true" ht="13.5"/>
    <row r="1667" s="92" customFormat="true" ht="13.5"/>
    <row r="1668" s="92" customFormat="true" ht="13.5"/>
    <row r="1669" s="92" customFormat="true" ht="13.5"/>
    <row r="1670" s="92" customFormat="true" ht="13.5"/>
    <row r="1671" s="92" customFormat="true" ht="13.5"/>
    <row r="1672" s="92" customFormat="true" ht="13.5"/>
    <row r="1673" s="92" customFormat="true" ht="13.5"/>
    <row r="1674" s="92" customFormat="true" ht="13.5"/>
    <row r="1675" s="92" customFormat="true" ht="13.5"/>
    <row r="1676" s="92" customFormat="true" ht="13.5"/>
    <row r="1677" s="92" customFormat="true" ht="13.5"/>
    <row r="1678" s="92" customFormat="true" ht="13.5"/>
    <row r="1679" s="92" customFormat="true" ht="13.5"/>
    <row r="1680" s="92" customFormat="true" ht="13.5"/>
    <row r="1681" s="92" customFormat="true" ht="13.5"/>
    <row r="1682" s="92" customFormat="true" ht="13.5"/>
    <row r="1683" s="92" customFormat="true" ht="13.5"/>
    <row r="1684" s="92" customFormat="true" ht="13.5"/>
    <row r="1685" s="92" customFormat="true" ht="13.5"/>
    <row r="1686" s="92" customFormat="true" ht="13.5"/>
    <row r="1687" s="92" customFormat="true" ht="13.5"/>
    <row r="1688" s="92" customFormat="true" ht="13.5"/>
    <row r="1689" s="92" customFormat="true" ht="13.5"/>
    <row r="1690" s="92" customFormat="true" ht="13.5"/>
    <row r="1691" s="92" customFormat="true" ht="13.5"/>
    <row r="1692" s="92" customFormat="true" ht="13.5"/>
    <row r="1693" s="92" customFormat="true" ht="13.5"/>
    <row r="1694" s="92" customFormat="true" ht="13.5"/>
    <row r="1695" s="92" customFormat="true" ht="13.5"/>
    <row r="1696" s="92" customFormat="true" ht="13.5"/>
    <row r="1697" s="92" customFormat="true" ht="13.5"/>
    <row r="1698" s="92" customFormat="true" ht="13.5"/>
    <row r="1699" s="92" customFormat="true" ht="13.5"/>
    <row r="1700" s="92" customFormat="true" ht="13.5"/>
    <row r="1701" s="92" customFormat="true" ht="13.5"/>
    <row r="1702" s="92" customFormat="true" ht="13.5"/>
    <row r="1703" s="92" customFormat="true" ht="13.5"/>
    <row r="1704" s="92" customFormat="true" ht="13.5"/>
    <row r="1705" s="92" customFormat="true" ht="13.5"/>
    <row r="1706" s="92" customFormat="true" ht="13.5"/>
    <row r="1707" s="92" customFormat="true" ht="13.5"/>
    <row r="1708" s="92" customFormat="true" ht="13.5"/>
    <row r="1709" s="92" customFormat="true" ht="13.5"/>
    <row r="1710" s="92" customFormat="true" ht="13.5"/>
    <row r="1711" s="92" customFormat="true" ht="13.5"/>
    <row r="1712" s="92" customFormat="true" ht="13.5"/>
    <row r="1713" s="92" customFormat="true" ht="13.5"/>
    <row r="1714" s="92" customFormat="true" ht="13.5"/>
    <row r="1715" s="92" customFormat="true" ht="13.5"/>
    <row r="1716" s="92" customFormat="true" ht="13.5"/>
    <row r="1717" s="92" customFormat="true" ht="13.5"/>
    <row r="1718" s="92" customFormat="true" ht="13.5"/>
    <row r="1719" s="92" customFormat="true" ht="13.5"/>
    <row r="1720" s="92" customFormat="true" ht="13.5"/>
    <row r="1721" s="92" customFormat="true" ht="13.5"/>
    <row r="1722" s="92" customFormat="true" ht="13.5"/>
    <row r="1723" s="92" customFormat="true" ht="13.5"/>
    <row r="1724" s="92" customFormat="true" ht="13.5"/>
    <row r="1725" s="92" customFormat="true" ht="13.5"/>
    <row r="1726" s="92" customFormat="true" ht="13.5"/>
    <row r="1727" s="92" customFormat="true" ht="13.5"/>
    <row r="1728" s="92" customFormat="true" ht="13.5"/>
    <row r="1729" s="92" customFormat="true" ht="13.5"/>
    <row r="1730" s="92" customFormat="true" ht="13.5"/>
    <row r="1731" s="92" customFormat="true" ht="13.5"/>
    <row r="1732" s="92" customFormat="true" ht="13.5"/>
    <row r="1733" s="92" customFormat="true" ht="13.5"/>
    <row r="1734" s="92" customFormat="true" ht="13.5"/>
    <row r="1735" s="92" customFormat="true" ht="13.5"/>
    <row r="1736" s="92" customFormat="true" ht="13.5"/>
    <row r="1737" s="92" customFormat="true" ht="13.5"/>
    <row r="1738" s="92" customFormat="true" ht="13.5"/>
    <row r="1739" s="92" customFormat="true" ht="13.5"/>
    <row r="1740" s="92" customFormat="true" ht="13.5"/>
    <row r="1741" s="92" customFormat="true" ht="13.5"/>
    <row r="1742" s="92" customFormat="true" ht="13.5"/>
    <row r="1743" s="92" customFormat="true" ht="13.5"/>
    <row r="1744" s="92" customFormat="true" ht="13.5"/>
    <row r="1745" s="92" customFormat="true" ht="13.5"/>
    <row r="1746" s="92" customFormat="true" ht="13.5"/>
    <row r="1747" s="92" customFormat="true" ht="13.5"/>
    <row r="1748" s="92" customFormat="true" ht="13.5"/>
    <row r="1749" s="92" customFormat="true" ht="13.5"/>
    <row r="1750" s="92" customFormat="true" ht="13.5"/>
    <row r="1751" s="92" customFormat="true" ht="13.5"/>
    <row r="1752" s="92" customFormat="true" ht="13.5"/>
    <row r="1753" s="92" customFormat="true" ht="13.5"/>
    <row r="1754" s="92" customFormat="true" ht="13.5"/>
    <row r="1755" s="92" customFormat="true" ht="13.5"/>
    <row r="1756" s="92" customFormat="true" ht="13.5"/>
    <row r="1757" s="92" customFormat="true" ht="13.5"/>
    <row r="1758" s="92" customFormat="true" ht="13.5"/>
    <row r="1759" s="92" customFormat="true" ht="13.5"/>
    <row r="1760" s="92" customFormat="true" ht="13.5"/>
    <row r="1761" s="92" customFormat="true" ht="13.5"/>
    <row r="1762" s="92" customFormat="true" ht="13.5"/>
    <row r="1763" s="92" customFormat="true" ht="13.5"/>
    <row r="1764" s="92" customFormat="true" ht="13.5"/>
    <row r="1765" s="92" customFormat="true" ht="13.5"/>
    <row r="1766" s="92" customFormat="true" ht="13.5"/>
    <row r="1767" s="92" customFormat="true" ht="13.5"/>
    <row r="1768" s="92" customFormat="true" ht="13.5"/>
    <row r="1769" s="92" customFormat="true" ht="13.5"/>
    <row r="1770" s="92" customFormat="true" ht="13.5"/>
    <row r="1771" s="92" customFormat="true" ht="13.5"/>
    <row r="1772" s="92" customFormat="true" ht="13.5"/>
    <row r="1773" s="92" customFormat="true" ht="13.5"/>
    <row r="1774" s="92" customFormat="true" ht="13.5"/>
    <row r="1775" s="92" customFormat="true" ht="13.5"/>
    <row r="1776" s="92" customFormat="true" ht="13.5"/>
    <row r="1777" s="92" customFormat="true" ht="13.5"/>
    <row r="1778" s="92" customFormat="true" ht="13.5"/>
    <row r="1779" s="92" customFormat="true" ht="13.5"/>
    <row r="1780" s="92" customFormat="true" ht="13.5"/>
    <row r="1781" s="92" customFormat="true" ht="13.5"/>
    <row r="1782" s="92" customFormat="true" ht="13.5"/>
    <row r="1783" s="92" customFormat="true" ht="13.5"/>
    <row r="1784" s="92" customFormat="true" ht="13.5"/>
    <row r="1785" s="92" customFormat="true" ht="13.5"/>
    <row r="1786" s="92" customFormat="true" ht="13.5"/>
    <row r="1787" s="92" customFormat="true" ht="13.5"/>
    <row r="1788" s="92" customFormat="true" ht="13.5"/>
    <row r="1789" s="92" customFormat="true" ht="13.5"/>
    <row r="1790" s="92" customFormat="true" ht="13.5"/>
    <row r="1791" s="92" customFormat="true" ht="13.5"/>
    <row r="1792" s="92" customFormat="true" ht="13.5"/>
    <row r="1793" s="92" customFormat="true" ht="13.5"/>
    <row r="1794" s="92" customFormat="true" ht="13.5"/>
    <row r="1795" s="92" customFormat="true" ht="13.5"/>
    <row r="1796" s="92" customFormat="true" ht="13.5"/>
    <row r="1797" s="92" customFormat="true" ht="13.5"/>
    <row r="1798" s="92" customFormat="true" ht="13.5"/>
    <row r="1799" s="92" customFormat="true" ht="13.5"/>
    <row r="1800" s="92" customFormat="true" ht="13.5"/>
    <row r="1801" s="92" customFormat="true" ht="13.5"/>
    <row r="1802" s="92" customFormat="true" ht="13.5"/>
    <row r="1803" s="92" customFormat="true" ht="13.5"/>
    <row r="1804" s="92" customFormat="true" ht="13.5"/>
    <row r="1805" s="92" customFormat="true" ht="13.5"/>
    <row r="1806" s="92" customFormat="true" ht="13.5"/>
    <row r="1807" s="92" customFormat="true" ht="13.5"/>
    <row r="1808" s="92" customFormat="true" ht="13.5"/>
    <row r="1809" s="92" customFormat="true" ht="13.5"/>
    <row r="1810" s="92" customFormat="true" ht="13.5"/>
    <row r="1811" s="92" customFormat="true" ht="13.5"/>
    <row r="1812" s="92" customFormat="true" ht="13.5"/>
    <row r="1813" s="92" customFormat="true" ht="13.5"/>
    <row r="1814" s="92" customFormat="true" ht="13.5"/>
    <row r="1815" s="92" customFormat="true" ht="13.5"/>
    <row r="1816" s="92" customFormat="true" ht="13.5"/>
    <row r="1817" s="92" customFormat="true" ht="13.5"/>
    <row r="1818" s="92" customFormat="true" ht="13.5"/>
    <row r="1819" s="92" customFormat="true" ht="13.5"/>
    <row r="1820" s="92" customFormat="true" ht="13.5"/>
    <row r="1821" s="92" customFormat="true" ht="13.5"/>
    <row r="1822" s="92" customFormat="true" ht="13.5"/>
    <row r="1823" s="92" customFormat="true" ht="13.5"/>
    <row r="1824" s="92" customFormat="true" ht="13.5"/>
    <row r="1825" s="92" customFormat="true" ht="13.5"/>
    <row r="1826" s="92" customFormat="true" ht="13.5"/>
    <row r="1827" s="92" customFormat="true" ht="13.5"/>
    <row r="1828" s="92" customFormat="true" ht="13.5"/>
    <row r="1829" s="92" customFormat="true" ht="13.5"/>
    <row r="1830" s="92" customFormat="true" ht="13.5"/>
    <row r="1831" s="92" customFormat="true" ht="13.5"/>
    <row r="1832" s="92" customFormat="true" ht="13.5"/>
    <row r="1833" s="92" customFormat="true" ht="13.5"/>
    <row r="1834" s="92" customFormat="true" ht="13.5"/>
    <row r="1835" s="92" customFormat="true" ht="13.5"/>
    <row r="1836" s="92" customFormat="true" ht="13.5"/>
    <row r="1837" s="92" customFormat="true" ht="13.5"/>
    <row r="1838" s="92" customFormat="true" ht="13.5"/>
    <row r="1839" s="92" customFormat="true" ht="13.5"/>
    <row r="1840" s="92" customFormat="true" ht="13.5"/>
    <row r="1841" s="92" customFormat="true" ht="13.5"/>
    <row r="1842" s="92" customFormat="true" ht="13.5"/>
    <row r="1843" s="92" customFormat="true" ht="13.5"/>
    <row r="1844" s="92" customFormat="true" ht="13.5"/>
    <row r="1845" s="92" customFormat="true" ht="13.5"/>
    <row r="1846" s="92" customFormat="true" ht="13.5"/>
    <row r="1847" s="92" customFormat="true" ht="13.5"/>
    <row r="1848" s="92" customFormat="true" ht="13.5"/>
    <row r="1849" s="92" customFormat="true" ht="13.5"/>
    <row r="1850" s="92" customFormat="true" ht="13.5"/>
    <row r="1851" s="92" customFormat="true" ht="13.5"/>
    <row r="1852" s="92" customFormat="true" ht="13.5"/>
    <row r="1853" s="92" customFormat="true" ht="13.5"/>
    <row r="1854" s="92" customFormat="true" ht="13.5"/>
    <row r="1855" s="92" customFormat="true" ht="13.5"/>
    <row r="1856" s="92" customFormat="true" ht="13.5"/>
    <row r="1857" s="92" customFormat="true" ht="13.5"/>
    <row r="1858" s="92" customFormat="true" ht="13.5"/>
    <row r="1859" s="92" customFormat="true" ht="13.5"/>
    <row r="1860" s="92" customFormat="true" ht="13.5"/>
    <row r="1861" s="92" customFormat="true" ht="13.5"/>
    <row r="1862" s="92" customFormat="true" ht="13.5"/>
    <row r="1863" s="92" customFormat="true" ht="13.5"/>
    <row r="1864" s="92" customFormat="true" ht="13.5"/>
    <row r="1865" s="92" customFormat="true" ht="13.5"/>
    <row r="1866" s="92" customFormat="true" ht="13.5"/>
    <row r="1867" s="92" customFormat="true" ht="13.5"/>
    <row r="1868" s="92" customFormat="true" ht="13.5"/>
    <row r="1869" s="92" customFormat="true" ht="13.5"/>
    <row r="1870" s="92" customFormat="true" ht="13.5"/>
    <row r="1871" s="92" customFormat="true" ht="13.5"/>
    <row r="1872" s="92" customFormat="true" ht="13.5"/>
    <row r="1873" s="92" customFormat="true" ht="13.5"/>
    <row r="1874" s="92" customFormat="true" ht="13.5"/>
    <row r="1875" s="92" customFormat="true" ht="13.5"/>
    <row r="1876" s="92" customFormat="true" ht="13.5"/>
    <row r="1877" s="92" customFormat="true" ht="13.5"/>
    <row r="1878" s="92" customFormat="true" ht="13.5"/>
    <row r="1879" s="92" customFormat="true" ht="13.5"/>
    <row r="1880" s="92" customFormat="true" ht="13.5"/>
    <row r="1881" s="92" customFormat="true" ht="13.5"/>
    <row r="1882" s="92" customFormat="true" ht="13.5"/>
    <row r="1883" s="92" customFormat="true" ht="13.5"/>
    <row r="1884" s="92" customFormat="true" ht="13.5"/>
    <row r="1885" s="92" customFormat="true" ht="13.5"/>
    <row r="1886" s="92" customFormat="true" ht="13.5"/>
    <row r="1887" s="92" customFormat="true" ht="13.5"/>
    <row r="1888" s="92" customFormat="true" ht="13.5"/>
    <row r="1889" s="92" customFormat="true" ht="13.5"/>
    <row r="1890" s="92" customFormat="true" ht="13.5"/>
    <row r="1891" s="92" customFormat="true" ht="13.5"/>
    <row r="1892" s="92" customFormat="true" ht="13.5"/>
    <row r="1893" s="92" customFormat="true" ht="13.5"/>
    <row r="1894" s="92" customFormat="true" ht="13.5"/>
    <row r="1895" s="92" customFormat="true" ht="13.5"/>
    <row r="1896" s="92" customFormat="true" ht="13.5"/>
    <row r="1897" s="92" customFormat="true" ht="13.5"/>
    <row r="1898" s="92" customFormat="true" ht="13.5"/>
    <row r="1899" s="92" customFormat="true" ht="13.5"/>
    <row r="1900" s="92" customFormat="true" ht="13.5"/>
    <row r="1901" s="92" customFormat="true" ht="13.5"/>
    <row r="1902" s="92" customFormat="true" ht="13.5"/>
    <row r="1903" s="92" customFormat="true" ht="13.5"/>
    <row r="1904" s="92" customFormat="true" ht="13.5"/>
    <row r="1905" s="92" customFormat="true" ht="13.5"/>
    <row r="1906" s="92" customFormat="true" ht="13.5"/>
    <row r="1907" s="92" customFormat="true" ht="13.5"/>
    <row r="1908" s="92" customFormat="true" ht="13.5"/>
    <row r="1909" s="92" customFormat="true" ht="13.5"/>
    <row r="1910" s="92" customFormat="true" ht="13.5"/>
    <row r="1911" s="92" customFormat="true" ht="13.5"/>
    <row r="1912" s="92" customFormat="true" ht="13.5"/>
    <row r="1913" s="92" customFormat="true" ht="13.5"/>
    <row r="1914" s="92" customFormat="true" ht="13.5"/>
    <row r="1915" s="92" customFormat="true" ht="13.5"/>
    <row r="1916" s="92" customFormat="true" ht="13.5"/>
    <row r="1917" s="92" customFormat="true" ht="13.5"/>
    <row r="1918" s="92" customFormat="true" ht="13.5"/>
    <row r="1919" s="92" customFormat="true" ht="13.5"/>
    <row r="1920" s="92" customFormat="true" ht="13.5"/>
    <row r="1921" s="92" customFormat="true" ht="13.5"/>
    <row r="1922" s="92" customFormat="true" ht="13.5"/>
    <row r="1923" s="92" customFormat="true" ht="13.5"/>
    <row r="1924" s="92" customFormat="true" ht="13.5"/>
    <row r="1925" s="92" customFormat="true" ht="13.5"/>
    <row r="1926" s="92" customFormat="true" ht="13.5"/>
    <row r="1927" s="92" customFormat="true" ht="13.5"/>
    <row r="1928" s="92" customFormat="true" ht="13.5"/>
    <row r="1929" s="92" customFormat="true" ht="13.5"/>
    <row r="1930" s="92" customFormat="true" ht="13.5"/>
    <row r="1931" s="92" customFormat="true" ht="13.5"/>
    <row r="1932" s="92" customFormat="true" ht="13.5"/>
    <row r="1933" s="92" customFormat="true" ht="13.5"/>
    <row r="1934" s="92" customFormat="true" ht="13.5"/>
    <row r="1935" s="92" customFormat="true" ht="13.5"/>
    <row r="1936" s="92" customFormat="true" ht="13.5"/>
    <row r="1937" s="92" customFormat="true" ht="13.5"/>
    <row r="1938" s="92" customFormat="true" ht="13.5"/>
    <row r="1939" s="92" customFormat="true" ht="13.5"/>
    <row r="1940" s="92" customFormat="true" ht="13.5"/>
    <row r="1941" s="92" customFormat="true" ht="13.5"/>
    <row r="1942" s="92" customFormat="true" ht="13.5"/>
    <row r="1943" s="92" customFormat="true" ht="13.5"/>
    <row r="1944" s="92" customFormat="true" ht="13.5"/>
    <row r="1945" s="92" customFormat="true" ht="13.5"/>
    <row r="1946" s="92" customFormat="true" ht="13.5"/>
    <row r="1947" s="92" customFormat="true" ht="13.5"/>
    <row r="1948" s="92" customFormat="true" ht="13.5"/>
    <row r="1949" s="92" customFormat="true" ht="13.5"/>
    <row r="1950" s="92" customFormat="true" ht="13.5"/>
    <row r="1951" s="92" customFormat="true" ht="13.5"/>
    <row r="1952" s="92" customFormat="true" ht="13.5"/>
    <row r="1953" s="92" customFormat="true" ht="13.5"/>
    <row r="1954" s="92" customFormat="true" ht="13.5"/>
    <row r="1955" s="92" customFormat="true" ht="13.5"/>
    <row r="1956" s="92" customFormat="true" ht="13.5"/>
    <row r="1957" s="92" customFormat="true" ht="13.5"/>
    <row r="1958" s="92" customFormat="true" ht="13.5"/>
    <row r="1959" s="92" customFormat="true" ht="13.5"/>
    <row r="1960" s="92" customFormat="true" ht="13.5"/>
    <row r="1961" s="92" customFormat="true" ht="13.5"/>
    <row r="1962" s="92" customFormat="true" ht="13.5"/>
    <row r="1963" s="92" customFormat="true" ht="13.5"/>
    <row r="1964" s="92" customFormat="true" ht="13.5"/>
    <row r="1965" s="92" customFormat="true" ht="13.5"/>
    <row r="1966" s="92" customFormat="true" ht="13.5"/>
    <row r="1967" s="92" customFormat="true" ht="13.5"/>
    <row r="1968" s="92" customFormat="true" ht="13.5"/>
    <row r="1969" s="92" customFormat="true" ht="13.5"/>
    <row r="1970" s="92" customFormat="true" ht="13.5"/>
    <row r="1971" s="92" customFormat="true" ht="13.5"/>
    <row r="1972" s="92" customFormat="true" ht="13.5"/>
    <row r="1973" s="92" customFormat="true" ht="13.5"/>
    <row r="1974" s="92" customFormat="true" ht="13.5"/>
    <row r="1975" s="92" customFormat="true" ht="13.5"/>
    <row r="1976" s="92" customFormat="true" ht="13.5"/>
    <row r="1977" s="92" customFormat="true" ht="13.5"/>
    <row r="1978" s="92" customFormat="true" ht="13.5"/>
    <row r="1979" s="92" customFormat="true" ht="13.5"/>
    <row r="1980" s="92" customFormat="true" ht="13.5"/>
    <row r="1981" s="92" customFormat="true" ht="13.5"/>
    <row r="1982" s="92" customFormat="true" ht="13.5"/>
    <row r="1983" s="92" customFormat="true" ht="13.5"/>
    <row r="1984" s="92" customFormat="true" ht="13.5"/>
    <row r="1985" s="92" customFormat="true" ht="13.5"/>
    <row r="1986" s="92" customFormat="true" ht="13.5"/>
    <row r="1987" s="92" customFormat="true" ht="13.5"/>
    <row r="1988" s="92" customFormat="true" ht="13.5"/>
    <row r="1989" s="92" customFormat="true" ht="13.5"/>
    <row r="1990" s="92" customFormat="true" ht="13.5"/>
    <row r="1991" s="92" customFormat="true" ht="13.5"/>
    <row r="1992" s="92" customFormat="true" ht="13.5"/>
    <row r="1993" s="92" customFormat="true" ht="13.5"/>
    <row r="1994" s="92" customFormat="true" ht="13.5"/>
    <row r="1995" s="92" customFormat="true" ht="13.5"/>
    <row r="1996" s="92" customFormat="true" ht="13.5"/>
    <row r="1997" s="92" customFormat="true" ht="13.5"/>
    <row r="1998" s="92" customFormat="true" ht="13.5"/>
    <row r="1999" s="92" customFormat="true" ht="13.5"/>
    <row r="2000" s="92" customFormat="true" ht="13.5"/>
    <row r="2001" s="92" customFormat="true" ht="13.5"/>
    <row r="2002" s="92" customFormat="true" ht="13.5"/>
    <row r="2003" s="92" customFormat="true" ht="13.5"/>
    <row r="2004" s="92" customFormat="true" ht="13.5"/>
    <row r="2005" s="92" customFormat="true" ht="13.5"/>
    <row r="2006" s="92" customFormat="true" ht="13.5"/>
    <row r="2007" s="92" customFormat="true" ht="13.5"/>
    <row r="2008" s="92" customFormat="true" ht="13.5"/>
    <row r="2009" s="92" customFormat="true" ht="13.5"/>
    <row r="2010" s="92" customFormat="true" ht="13.5"/>
    <row r="2011" s="92" customFormat="true" ht="13.5"/>
    <row r="2012" s="92" customFormat="true" ht="13.5"/>
    <row r="2013" s="92" customFormat="true" ht="13.5"/>
    <row r="2014" s="92" customFormat="true" ht="13.5"/>
    <row r="2015" s="92" customFormat="true" ht="13.5"/>
    <row r="2016" s="92" customFormat="true" ht="13.5"/>
    <row r="2017" s="92" customFormat="true" ht="13.5"/>
    <row r="2018" s="92" customFormat="true" ht="13.5"/>
    <row r="2019" s="92" customFormat="true" ht="13.5"/>
    <row r="2020" s="92" customFormat="true" ht="13.5"/>
    <row r="2021" s="92" customFormat="true" ht="13.5"/>
    <row r="2022" s="92" customFormat="true" ht="13.5"/>
    <row r="2023" s="92" customFormat="true" ht="13.5"/>
    <row r="2024" s="92" customFormat="true" ht="13.5"/>
    <row r="2025" s="92" customFormat="true" ht="13.5"/>
    <row r="2026" s="92" customFormat="true" ht="13.5"/>
    <row r="2027" s="92" customFormat="true" ht="13.5"/>
    <row r="2028" s="92" customFormat="true" ht="13.5"/>
    <row r="2029" s="92" customFormat="true" ht="13.5"/>
    <row r="2030" s="92" customFormat="true" ht="13.5"/>
    <row r="2031" s="92" customFormat="true" ht="13.5"/>
    <row r="2032" s="92" customFormat="true" ht="13.5"/>
    <row r="2033" s="92" customFormat="true" ht="13.5"/>
    <row r="2034" s="92" customFormat="true" ht="13.5"/>
    <row r="2035" s="92" customFormat="true" ht="13.5"/>
    <row r="2036" s="92" customFormat="true" ht="13.5"/>
    <row r="2037" s="92" customFormat="true" ht="13.5"/>
    <row r="2038" s="92" customFormat="true" ht="13.5"/>
    <row r="2039" s="92" customFormat="true" ht="13.5"/>
    <row r="2040" s="92" customFormat="true" ht="13.5"/>
    <row r="2041" s="92" customFormat="true" ht="13.5"/>
    <row r="2042" s="92" customFormat="true" ht="13.5"/>
    <row r="2043" s="92" customFormat="true" ht="13.5"/>
    <row r="2044" s="92" customFormat="true" ht="13.5"/>
    <row r="2045" s="92" customFormat="true" ht="13.5"/>
    <row r="2046" s="92" customFormat="true" ht="13.5"/>
    <row r="2047" s="92" customFormat="true" ht="13.5"/>
    <row r="2048" s="92" customFormat="true" ht="13.5"/>
    <row r="2049" s="92" customFormat="true" ht="13.5"/>
    <row r="2050" s="92" customFormat="true" ht="13.5"/>
    <row r="2051" s="92" customFormat="true" ht="13.5"/>
    <row r="2052" s="92" customFormat="true" ht="13.5"/>
    <row r="2053" s="92" customFormat="true" ht="13.5"/>
    <row r="2054" s="92" customFormat="true" ht="13.5"/>
    <row r="2055" s="92" customFormat="true" ht="13.5"/>
    <row r="2056" s="92" customFormat="true" ht="13.5"/>
    <row r="2057" s="92" customFormat="true" ht="13.5"/>
    <row r="2058" s="92" customFormat="true" ht="13.5"/>
    <row r="2059" s="92" customFormat="true" ht="13.5"/>
    <row r="2060" s="92" customFormat="true" ht="13.5"/>
    <row r="2061" s="92" customFormat="true" ht="13.5"/>
    <row r="2062" s="92" customFormat="true" ht="13.5"/>
    <row r="2063" s="92" customFormat="true" ht="13.5"/>
    <row r="2064" s="92" customFormat="true" ht="13.5"/>
    <row r="2065" s="92" customFormat="true" ht="13.5"/>
    <row r="2066" s="92" customFormat="true" ht="13.5"/>
    <row r="2067" s="92" customFormat="true" ht="13.5"/>
    <row r="2068" s="92" customFormat="true" ht="13.5"/>
    <row r="2069" s="92" customFormat="true" ht="13.5"/>
    <row r="2070" s="92" customFormat="true" ht="13.5"/>
    <row r="2071" s="92" customFormat="true" ht="13.5"/>
    <row r="2072" s="92" customFormat="true" ht="13.5"/>
    <row r="2073" s="92" customFormat="true" ht="13.5"/>
    <row r="2074" s="92" customFormat="true" ht="13.5"/>
    <row r="2075" s="92" customFormat="true" ht="13.5"/>
    <row r="2076" s="92" customFormat="true" ht="13.5"/>
    <row r="2077" s="92" customFormat="true" ht="13.5"/>
    <row r="2078" s="92" customFormat="true" ht="13.5"/>
    <row r="2079" s="92" customFormat="true" ht="13.5"/>
    <row r="2080" s="92" customFormat="true" ht="13.5"/>
    <row r="2081" s="92" customFormat="true" ht="13.5"/>
    <row r="2082" s="92" customFormat="true" ht="13.5"/>
    <row r="2083" s="92" customFormat="true" ht="13.5"/>
    <row r="2084" s="92" customFormat="true" ht="13.5"/>
    <row r="2085" s="92" customFormat="true" ht="13.5"/>
    <row r="2086" s="92" customFormat="true" ht="13.5"/>
    <row r="2087" s="92" customFormat="true" ht="13.5"/>
    <row r="2088" s="92" customFormat="true" ht="13.5"/>
    <row r="2089" s="92" customFormat="true" ht="13.5"/>
    <row r="2090" s="92" customFormat="true" ht="13.5"/>
    <row r="2091" s="92" customFormat="true" ht="13.5"/>
    <row r="2092" s="92" customFormat="true" ht="13.5"/>
    <row r="2093" s="92" customFormat="true" ht="13.5"/>
    <row r="2094" s="92" customFormat="true" ht="13.5"/>
    <row r="2095" s="92" customFormat="true" ht="13.5"/>
    <row r="2096" s="92" customFormat="true" ht="13.5"/>
    <row r="2097" s="92" customFormat="true" ht="13.5"/>
    <row r="2098" s="92" customFormat="true" ht="13.5"/>
    <row r="2099" s="92" customFormat="true" ht="13.5"/>
    <row r="2100" s="92" customFormat="true" ht="13.5"/>
    <row r="2101" s="92" customFormat="true" ht="13.5"/>
    <row r="2102" s="92" customFormat="true" ht="13.5"/>
    <row r="2103" s="92" customFormat="true" ht="13.5"/>
    <row r="2104" s="92" customFormat="true" ht="13.5"/>
    <row r="2105" s="92" customFormat="true" ht="13.5"/>
    <row r="2106" s="92" customFormat="true" ht="13.5"/>
    <row r="2107" s="92" customFormat="true" ht="13.5"/>
    <row r="2108" s="92" customFormat="true" ht="13.5"/>
    <row r="2109" s="92" customFormat="true" ht="13.5"/>
    <row r="2110" s="92" customFormat="true" ht="13.5"/>
    <row r="2111" s="92" customFormat="true" ht="13.5"/>
    <row r="2112" s="92" customFormat="true" ht="13.5"/>
    <row r="2113" s="92" customFormat="true" ht="13.5"/>
    <row r="2114" s="92" customFormat="true" ht="13.5"/>
    <row r="2115" s="92" customFormat="true" ht="13.5"/>
    <row r="2116" s="92" customFormat="true" ht="13.5"/>
    <row r="2117" s="92" customFormat="true" ht="13.5"/>
    <row r="2118" s="92" customFormat="true" ht="13.5"/>
    <row r="2119" s="92" customFormat="true" ht="13.5"/>
    <row r="2120" s="92" customFormat="true" ht="13.5"/>
    <row r="2121" s="92" customFormat="true" ht="13.5"/>
    <row r="2122" s="92" customFormat="true" ht="13.5"/>
    <row r="2123" s="92" customFormat="true" ht="13.5"/>
    <row r="2124" s="92" customFormat="true" ht="13.5"/>
    <row r="2125" s="92" customFormat="true" ht="13.5"/>
    <row r="2126" s="92" customFormat="true" ht="13.5"/>
    <row r="2127" s="92" customFormat="true" ht="13.5"/>
    <row r="2128" s="92" customFormat="true" ht="13.5"/>
    <row r="2129" s="92" customFormat="true" ht="13.5"/>
    <row r="2130" s="92" customFormat="true" ht="13.5"/>
    <row r="2131" s="92" customFormat="true" ht="13.5"/>
    <row r="2132" s="92" customFormat="true" ht="13.5"/>
    <row r="2133" s="92" customFormat="true" ht="13.5"/>
    <row r="2134" s="92" customFormat="true" ht="13.5"/>
    <row r="2135" s="92" customFormat="true" ht="13.5"/>
    <row r="2136" s="92" customFormat="true" ht="13.5"/>
    <row r="2137" s="92" customFormat="true" ht="13.5"/>
    <row r="2138" s="92" customFormat="true" ht="13.5"/>
    <row r="2139" s="92" customFormat="true" ht="13.5"/>
    <row r="2140" s="92" customFormat="true" ht="13.5"/>
    <row r="2141" s="92" customFormat="true" ht="13.5"/>
    <row r="2142" s="92" customFormat="true" ht="13.5"/>
    <row r="2143" s="92" customFormat="true" ht="13.5"/>
    <row r="2144" s="92" customFormat="true" ht="13.5"/>
    <row r="2145" s="92" customFormat="true" ht="13.5"/>
    <row r="2146" s="92" customFormat="true" ht="13.5"/>
    <row r="2147" s="92" customFormat="true" ht="13.5"/>
    <row r="2148" s="92" customFormat="true" ht="13.5"/>
    <row r="2149" s="92" customFormat="true" ht="13.5"/>
    <row r="2150" s="92" customFormat="true" ht="13.5"/>
    <row r="2151" s="92" customFormat="true" ht="13.5"/>
    <row r="2152" s="92" customFormat="true" ht="13.5"/>
    <row r="2153" s="92" customFormat="true" ht="13.5"/>
    <row r="2154" s="92" customFormat="true" ht="13.5"/>
    <row r="2155" s="92" customFormat="true" ht="13.5"/>
    <row r="2156" s="92" customFormat="true" ht="13.5"/>
    <row r="2157" s="92" customFormat="true" ht="13.5"/>
    <row r="2158" s="92" customFormat="true" ht="13.5"/>
    <row r="2159" s="92" customFormat="true" ht="13.5"/>
    <row r="2160" s="92" customFormat="true" ht="13.5"/>
    <row r="2161" s="92" customFormat="true" ht="13.5"/>
    <row r="2162" s="92" customFormat="true" ht="13.5"/>
    <row r="2163" s="92" customFormat="true" ht="13.5"/>
    <row r="2164" s="92" customFormat="true" ht="13.5"/>
    <row r="2165" s="92" customFormat="true" ht="13.5"/>
    <row r="2166" s="92" customFormat="true" ht="13.5"/>
    <row r="2167" s="92" customFormat="true" ht="13.5"/>
    <row r="2168" s="92" customFormat="true" ht="13.5"/>
    <row r="2169" s="92" customFormat="true" ht="13.5"/>
    <row r="2170" s="92" customFormat="true" ht="13.5"/>
    <row r="2171" s="92" customFormat="true" ht="13.5"/>
    <row r="2172" s="92" customFormat="true" ht="13.5"/>
    <row r="2173" s="92" customFormat="true" ht="13.5"/>
    <row r="2174" s="92" customFormat="true" ht="13.5"/>
    <row r="2175" s="92" customFormat="true" ht="13.5"/>
    <row r="2176" s="92" customFormat="true" ht="13.5"/>
    <row r="2177" s="92" customFormat="true" ht="13.5"/>
    <row r="2178" s="92" customFormat="true" ht="13.5"/>
    <row r="2179" s="92" customFormat="true" ht="13.5"/>
    <row r="2180" s="92" customFormat="true" ht="13.5"/>
    <row r="2181" s="92" customFormat="true" ht="13.5"/>
    <row r="2182" s="92" customFormat="true" ht="13.5"/>
    <row r="2183" s="92" customFormat="true" ht="13.5"/>
    <row r="2184" s="92" customFormat="true" ht="13.5"/>
    <row r="2185" s="92" customFormat="true" ht="13.5"/>
    <row r="2186" s="92" customFormat="true" ht="13.5"/>
    <row r="2187" s="92" customFormat="true" ht="13.5"/>
    <row r="2188" s="92" customFormat="true" ht="13.5"/>
    <row r="2189" s="92" customFormat="true" ht="13.5"/>
    <row r="2190" s="92" customFormat="true" ht="13.5"/>
    <row r="2191" s="92" customFormat="true" ht="13.5"/>
    <row r="2192" s="92" customFormat="true" ht="13.5"/>
    <row r="2193" s="92" customFormat="true" ht="13.5"/>
    <row r="2194" s="92" customFormat="true" ht="13.5"/>
    <row r="2195" s="92" customFormat="true" ht="13.5"/>
    <row r="2196" s="92" customFormat="true" ht="13.5"/>
    <row r="2197" s="92" customFormat="true" ht="13.5"/>
    <row r="2198" s="92" customFormat="true" ht="13.5"/>
    <row r="2199" s="92" customFormat="true" ht="13.5"/>
    <row r="2200" s="92" customFormat="true" ht="13.5"/>
    <row r="2201" s="92" customFormat="true" ht="13.5"/>
    <row r="2202" s="92" customFormat="true" ht="13.5"/>
    <row r="2203" s="92" customFormat="true" ht="13.5"/>
    <row r="2204" s="92" customFormat="true" ht="13.5"/>
    <row r="2205" s="92" customFormat="true" ht="13.5"/>
    <row r="2206" s="92" customFormat="true" ht="13.5"/>
    <row r="2207" s="92" customFormat="true" ht="13.5"/>
    <row r="2208" s="92" customFormat="true" ht="13.5"/>
    <row r="2209" s="92" customFormat="true" ht="13.5"/>
    <row r="2210" s="92" customFormat="true" ht="13.5"/>
    <row r="2211" s="92" customFormat="true" ht="13.5"/>
    <row r="2212" s="92" customFormat="true" ht="13.5"/>
    <row r="2213" s="92" customFormat="true" ht="13.5"/>
    <row r="2214" s="92" customFormat="true" ht="13.5"/>
    <row r="2215" s="92" customFormat="true" ht="13.5"/>
    <row r="2216" s="92" customFormat="true" ht="13.5"/>
    <row r="2217" s="92" customFormat="true" ht="13.5"/>
    <row r="2218" s="92" customFormat="true" ht="13.5"/>
    <row r="2219" s="92" customFormat="true" ht="13.5"/>
    <row r="2220" s="92" customFormat="true" ht="13.5"/>
    <row r="2221" s="92" customFormat="true" ht="13.5"/>
    <row r="2222" s="92" customFormat="true" ht="13.5"/>
    <row r="2223" s="92" customFormat="true" ht="13.5"/>
    <row r="2224" s="92" customFormat="true" ht="13.5"/>
    <row r="2225" s="92" customFormat="true" ht="13.5"/>
    <row r="2226" s="92" customFormat="true" ht="13.5"/>
    <row r="2227" s="92" customFormat="true" ht="13.5"/>
    <row r="2228" s="92" customFormat="true" ht="13.5"/>
    <row r="2229" s="92" customFormat="true" ht="13.5"/>
    <row r="2230" s="92" customFormat="true" ht="13.5"/>
    <row r="2231" s="92" customFormat="true" ht="13.5"/>
    <row r="2232" s="92" customFormat="true" ht="13.5"/>
    <row r="2233" s="92" customFormat="true" ht="13.5"/>
    <row r="2234" s="92" customFormat="true" ht="13.5"/>
    <row r="2235" s="92" customFormat="true" ht="13.5"/>
    <row r="2236" s="92" customFormat="true" ht="13.5"/>
    <row r="2237" s="92" customFormat="true" ht="13.5"/>
    <row r="2238" s="92" customFormat="true" ht="13.5"/>
    <row r="2239" s="92" customFormat="true" ht="13.5"/>
    <row r="2240" s="92" customFormat="true" ht="13.5"/>
    <row r="2241" s="92" customFormat="true" ht="13.5"/>
    <row r="2242" s="92" customFormat="true" ht="13.5"/>
    <row r="2243" s="92" customFormat="true" ht="13.5"/>
    <row r="2244" s="92" customFormat="true" ht="13.5"/>
    <row r="2245" s="92" customFormat="true" ht="13.5"/>
    <row r="2246" s="92" customFormat="true" ht="13.5"/>
    <row r="2247" s="92" customFormat="true" ht="13.5"/>
    <row r="2248" s="92" customFormat="true" ht="13.5"/>
    <row r="2249" s="92" customFormat="true" ht="13.5"/>
    <row r="2250" s="92" customFormat="true" ht="13.5"/>
    <row r="2251" s="92" customFormat="true" ht="13.5"/>
    <row r="2252" s="92" customFormat="true" ht="13.5"/>
    <row r="2253" s="92" customFormat="true" ht="13.5"/>
    <row r="2254" s="92" customFormat="true" ht="13.5"/>
    <row r="2255" s="92" customFormat="true" ht="13.5"/>
    <row r="2256" s="92" customFormat="true" ht="13.5"/>
    <row r="2257" s="92" customFormat="true" ht="13.5"/>
    <row r="2258" s="92" customFormat="true" ht="13.5"/>
    <row r="2259" s="92" customFormat="true" ht="13.5"/>
    <row r="2260" s="92" customFormat="true" ht="13.5"/>
    <row r="2261" s="92" customFormat="true" ht="13.5"/>
    <row r="2262" s="92" customFormat="true" ht="13.5"/>
    <row r="2263" s="92" customFormat="true" ht="13.5"/>
    <row r="2264" s="92" customFormat="true" ht="13.5"/>
    <row r="2265" s="92" customFormat="true" ht="13.5"/>
    <row r="2266" s="92" customFormat="true" ht="13.5"/>
    <row r="2267" s="92" customFormat="true" ht="13.5"/>
    <row r="2268" s="92" customFormat="true" ht="13.5"/>
    <row r="2269" s="92" customFormat="true" ht="13.5"/>
    <row r="2270" s="92" customFormat="true" ht="13.5"/>
    <row r="2271" s="92" customFormat="true" ht="13.5"/>
    <row r="2272" s="92" customFormat="true" ht="13.5"/>
    <row r="2273" s="92" customFormat="true" ht="13.5"/>
    <row r="2274" s="92" customFormat="true" ht="13.5"/>
    <row r="2275" s="92" customFormat="true" ht="13.5"/>
    <row r="2276" s="92" customFormat="true" ht="13.5"/>
    <row r="2277" s="92" customFormat="true" ht="13.5"/>
    <row r="2278" s="92" customFormat="true" ht="13.5"/>
    <row r="2279" s="92" customFormat="true" ht="13.5"/>
    <row r="2280" s="92" customFormat="true" ht="13.5"/>
    <row r="2281" s="92" customFormat="true" ht="13.5"/>
    <row r="2282" s="92" customFormat="true" ht="13.5"/>
    <row r="2283" s="92" customFormat="true" ht="13.5"/>
    <row r="2284" s="92" customFormat="true" ht="13.5"/>
    <row r="2285" s="92" customFormat="true" ht="13.5"/>
    <row r="2286" s="92" customFormat="true" ht="13.5"/>
    <row r="2287" s="92" customFormat="true" ht="13.5"/>
    <row r="2288" s="92" customFormat="true" ht="13.5"/>
    <row r="2289" s="92" customFormat="true" ht="13.5"/>
    <row r="2290" s="92" customFormat="true" ht="13.5"/>
    <row r="2291" s="92" customFormat="true" ht="13.5"/>
    <row r="2292" s="92" customFormat="true" ht="13.5"/>
    <row r="2293" s="92" customFormat="true" ht="13.5"/>
    <row r="2294" s="92" customFormat="true" ht="13.5"/>
    <row r="2295" s="92" customFormat="true" ht="13.5"/>
    <row r="2296" s="92" customFormat="true" ht="13.5"/>
    <row r="2297" s="92" customFormat="true" ht="13.5"/>
    <row r="2298" s="92" customFormat="true" ht="13.5"/>
    <row r="2299" s="92" customFormat="true" ht="13.5"/>
    <row r="2300" s="92" customFormat="true" ht="13.5"/>
    <row r="2301" s="92" customFormat="true" ht="13.5"/>
    <row r="2302" s="92" customFormat="true" ht="13.5"/>
    <row r="2303" s="92" customFormat="true" ht="13.5"/>
    <row r="2304" s="92" customFormat="true" ht="13.5"/>
    <row r="2305" s="92" customFormat="true" ht="13.5"/>
    <row r="2306" s="92" customFormat="true" ht="13.5"/>
    <row r="2307" s="92" customFormat="true" ht="13.5"/>
    <row r="2308" s="92" customFormat="true" ht="13.5"/>
    <row r="2309" s="92" customFormat="true" ht="13.5"/>
    <row r="2310" s="92" customFormat="true" ht="13.5"/>
    <row r="2311" s="92" customFormat="true" ht="13.5"/>
    <row r="2312" s="92" customFormat="true" ht="13.5"/>
    <row r="2313" s="92" customFormat="true" ht="13.5"/>
    <row r="2314" s="92" customFormat="true" ht="13.5"/>
    <row r="2315" s="92" customFormat="true" ht="13.5"/>
    <row r="2316" s="92" customFormat="true" ht="13.5"/>
    <row r="2317" s="92" customFormat="true" ht="13.5"/>
    <row r="2318" s="92" customFormat="true" ht="13.5"/>
    <row r="2319" s="92" customFormat="true" ht="13.5"/>
    <row r="2320" s="92" customFormat="true" ht="13.5"/>
    <row r="2321" s="92" customFormat="true" ht="13.5"/>
    <row r="2322" s="92" customFormat="true" ht="13.5"/>
    <row r="2323" s="92" customFormat="true" ht="13.5"/>
    <row r="2324" s="92" customFormat="true" ht="13.5"/>
    <row r="2325" s="92" customFormat="true" ht="13.5"/>
    <row r="2326" s="92" customFormat="true" ht="13.5"/>
    <row r="2327" s="92" customFormat="true" ht="13.5"/>
    <row r="2328" s="92" customFormat="true" ht="13.5"/>
    <row r="2329" s="92" customFormat="true" ht="13.5"/>
    <row r="2330" s="92" customFormat="true" ht="13.5"/>
    <row r="2331" s="92" customFormat="true" ht="13.5"/>
    <row r="2332" s="92" customFormat="true" ht="13.5"/>
    <row r="2333" s="92" customFormat="true" ht="13.5"/>
    <row r="2334" s="92" customFormat="true" ht="13.5"/>
    <row r="2335" s="92" customFormat="true" ht="13.5"/>
    <row r="2336" s="92" customFormat="true" ht="13.5"/>
    <row r="2337" s="92" customFormat="true" ht="13.5"/>
    <row r="2338" s="92" customFormat="true" ht="13.5"/>
    <row r="2339" s="92" customFormat="true" ht="13.5"/>
    <row r="2340" s="92" customFormat="true" ht="13.5"/>
    <row r="2341" s="92" customFormat="true" ht="13.5"/>
    <row r="2342" s="92" customFormat="true" ht="13.5"/>
    <row r="2343" s="92" customFormat="true" ht="13.5"/>
    <row r="2344" s="92" customFormat="true" ht="13.5"/>
    <row r="2345" s="92" customFormat="true" ht="13.5"/>
    <row r="2346" s="92" customFormat="true" ht="13.5"/>
    <row r="2347" s="92" customFormat="true" ht="13.5"/>
    <row r="2348" s="92" customFormat="true" ht="13.5"/>
    <row r="2349" s="92" customFormat="true" ht="13.5"/>
    <row r="2350" s="92" customFormat="true" ht="13.5"/>
    <row r="2351" s="92" customFormat="true" ht="13.5"/>
    <row r="2352" s="92" customFormat="true" ht="13.5"/>
    <row r="2353" s="92" customFormat="true" ht="13.5"/>
    <row r="2354" s="92" customFormat="true" ht="13.5"/>
    <row r="2355" s="92" customFormat="true" ht="13.5"/>
    <row r="2356" s="92" customFormat="true" ht="13.5"/>
    <row r="2357" s="92" customFormat="true" ht="13.5"/>
    <row r="2358" s="92" customFormat="true" ht="13.5"/>
    <row r="2359" s="92" customFormat="true" ht="13.5"/>
    <row r="2360" s="92" customFormat="true" ht="13.5"/>
    <row r="2361" s="92" customFormat="true" ht="13.5"/>
    <row r="2362" s="92" customFormat="true" ht="13.5"/>
    <row r="2363" s="92" customFormat="true" ht="13.5"/>
    <row r="2364" s="92" customFormat="true" ht="13.5"/>
    <row r="2365" s="92" customFormat="true" ht="13.5"/>
    <row r="2366" s="92" customFormat="true" ht="13.5"/>
    <row r="2367" s="92" customFormat="true" ht="13.5"/>
    <row r="2368" s="92" customFormat="true" ht="13.5"/>
    <row r="2369" s="92" customFormat="true" ht="13.5"/>
    <row r="2370" s="92" customFormat="true" ht="13.5"/>
    <row r="2371" s="92" customFormat="true" ht="13.5"/>
    <row r="2372" s="92" customFormat="true" ht="13.5"/>
    <row r="2373" s="92" customFormat="true" ht="13.5"/>
    <row r="2374" s="92" customFormat="true" ht="13.5"/>
    <row r="2375" s="92" customFormat="true" ht="13.5"/>
    <row r="2376" s="92" customFormat="true" ht="13.5"/>
    <row r="2377" s="92" customFormat="true" ht="13.5"/>
    <row r="2378" s="92" customFormat="true" ht="13.5"/>
    <row r="2379" s="92" customFormat="true" ht="13.5"/>
    <row r="2380" s="92" customFormat="true" ht="13.5"/>
    <row r="2381" s="92" customFormat="true" ht="13.5"/>
    <row r="2382" s="92" customFormat="true" ht="13.5"/>
    <row r="2383" s="92" customFormat="true" ht="13.5"/>
    <row r="2384" s="92" customFormat="true" ht="13.5"/>
    <row r="2385" s="92" customFormat="true" ht="13.5"/>
    <row r="2386" s="92" customFormat="true" ht="13.5"/>
    <row r="2387" s="92" customFormat="true" ht="13.5"/>
    <row r="2388" s="92" customFormat="true" ht="13.5"/>
    <row r="2389" s="92" customFormat="true" ht="13.5"/>
    <row r="2390" s="92" customFormat="true" ht="13.5"/>
    <row r="2391" s="92" customFormat="true" ht="13.5"/>
    <row r="2392" s="92" customFormat="true" ht="13.5"/>
    <row r="2393" s="92" customFormat="true" ht="13.5"/>
    <row r="2394" s="92" customFormat="true" ht="13.5"/>
    <row r="2395" s="92" customFormat="true" ht="13.5"/>
    <row r="2396" s="92" customFormat="true" ht="13.5"/>
    <row r="2397" s="92" customFormat="true" ht="13.5"/>
    <row r="2398" s="92" customFormat="true" ht="13.5"/>
    <row r="2399" s="92" customFormat="true" ht="13.5"/>
    <row r="2400" s="92" customFormat="true" ht="13.5"/>
    <row r="2401" s="92" customFormat="true" ht="13.5"/>
    <row r="2402" s="92" customFormat="true" ht="13.5"/>
    <row r="2403" s="92" customFormat="true" ht="13.5"/>
    <row r="2404" s="92" customFormat="true" ht="13.5"/>
    <row r="2405" s="92" customFormat="true" ht="13.5"/>
    <row r="2406" s="92" customFormat="true" ht="13.5"/>
    <row r="2407" s="92" customFormat="true" ht="13.5"/>
    <row r="2408" s="92" customFormat="true" ht="13.5"/>
    <row r="2409" s="92" customFormat="true" ht="13.5"/>
    <row r="2410" s="92" customFormat="true" ht="13.5"/>
    <row r="2411" s="92" customFormat="true" ht="13.5"/>
    <row r="2412" s="92" customFormat="true" ht="13.5"/>
    <row r="2413" s="92" customFormat="true" ht="13.5"/>
    <row r="2414" s="92" customFormat="true" ht="13.5"/>
    <row r="2415" s="92" customFormat="true" ht="13.5"/>
    <row r="2416" s="92" customFormat="true" ht="13.5"/>
    <row r="2417" s="92" customFormat="true" ht="13.5"/>
    <row r="2418" s="92" customFormat="true" ht="13.5"/>
    <row r="2419" s="92" customFormat="true" ht="13.5"/>
    <row r="2420" s="92" customFormat="true" ht="13.5"/>
    <row r="2421" s="92" customFormat="true" ht="13.5"/>
    <row r="2422" s="92" customFormat="true" ht="13.5"/>
    <row r="2423" s="92" customFormat="true" ht="13.5"/>
    <row r="2424" s="92" customFormat="true" ht="13.5"/>
    <row r="2425" s="92" customFormat="true" ht="13.5"/>
    <row r="2426" s="92" customFormat="true" ht="13.5"/>
    <row r="2427" s="92" customFormat="true" ht="13.5"/>
    <row r="2428" s="92" customFormat="true" ht="13.5"/>
    <row r="2429" s="92" customFormat="true" ht="13.5"/>
    <row r="2430" s="92" customFormat="true" ht="13.5"/>
    <row r="2431" s="92" customFormat="true" ht="13.5"/>
    <row r="2432" s="92" customFormat="true" ht="13.5"/>
    <row r="2433" s="92" customFormat="true" ht="13.5"/>
    <row r="2434" s="92" customFormat="true" ht="13.5"/>
    <row r="2435" s="92" customFormat="true" ht="13.5"/>
    <row r="2436" s="92" customFormat="true" ht="13.5"/>
    <row r="2437" s="92" customFormat="true" ht="13.5"/>
    <row r="2438" s="92" customFormat="true" ht="13.5"/>
    <row r="2439" s="92" customFormat="true" ht="13.5"/>
    <row r="2440" s="92" customFormat="true" ht="13.5"/>
    <row r="2441" s="92" customFormat="true" ht="13.5"/>
    <row r="2442" s="92" customFormat="true" ht="13.5"/>
    <row r="2443" s="92" customFormat="true" ht="13.5"/>
    <row r="2444" s="92" customFormat="true" ht="13.5"/>
    <row r="2445" s="92" customFormat="true" ht="13.5"/>
    <row r="2446" s="92" customFormat="true" ht="13.5"/>
    <row r="2447" s="92" customFormat="true" ht="13.5"/>
    <row r="2448" s="92" customFormat="true" ht="13.5"/>
    <row r="2449" s="92" customFormat="true" ht="13.5"/>
    <row r="2450" s="92" customFormat="true" ht="13.5"/>
    <row r="2451" s="92" customFormat="true" ht="13.5"/>
    <row r="2452" s="92" customFormat="true" ht="13.5"/>
    <row r="2453" s="92" customFormat="true" ht="13.5"/>
    <row r="2454" s="92" customFormat="true" ht="13.5"/>
    <row r="2455" s="92" customFormat="true" ht="13.5"/>
    <row r="2456" s="92" customFormat="true" ht="13.5"/>
    <row r="2457" s="92" customFormat="true" ht="13.5"/>
    <row r="2458" s="92" customFormat="true" ht="13.5"/>
    <row r="2459" s="92" customFormat="true" ht="13.5"/>
    <row r="2460" s="92" customFormat="true" ht="13.5"/>
    <row r="2461" s="92" customFormat="true" ht="13.5"/>
    <row r="2462" s="92" customFormat="true" ht="13.5"/>
    <row r="2463" s="92" customFormat="true" ht="13.5"/>
    <row r="2464" s="92" customFormat="true" ht="13.5"/>
    <row r="2465" s="92" customFormat="true" ht="13.5"/>
    <row r="2466" s="92" customFormat="true" ht="13.5"/>
    <row r="2467" s="92" customFormat="true" ht="13.5"/>
    <row r="2468" s="92" customFormat="true" ht="13.5"/>
    <row r="2469" s="92" customFormat="true" ht="13.5"/>
    <row r="2470" s="92" customFormat="true" ht="13.5"/>
    <row r="2471" s="92" customFormat="true" ht="13.5"/>
    <row r="2472" s="92" customFormat="true" ht="13.5"/>
    <row r="2473" s="92" customFormat="true" ht="13.5"/>
    <row r="2474" s="92" customFormat="true" ht="13.5"/>
    <row r="2475" s="92" customFormat="true" ht="13.5"/>
    <row r="2476" s="92" customFormat="true" ht="13.5"/>
    <row r="2477" s="92" customFormat="true" ht="13.5"/>
    <row r="2478" s="92" customFormat="true" ht="13.5"/>
    <row r="2479" s="92" customFormat="true" ht="13.5"/>
    <row r="2480" s="92" customFormat="true" ht="13.5"/>
    <row r="2481" s="92" customFormat="true" ht="13.5"/>
    <row r="2482" s="92" customFormat="true" ht="13.5"/>
    <row r="2483" s="92" customFormat="true" ht="13.5"/>
    <row r="2484" s="92" customFormat="true" ht="13.5"/>
    <row r="2485" s="92" customFormat="true" ht="13.5"/>
    <row r="2486" s="92" customFormat="true" ht="13.5"/>
    <row r="2487" s="92" customFormat="true" ht="13.5"/>
    <row r="2488" s="92" customFormat="true" ht="13.5"/>
    <row r="2489" s="92" customFormat="true" ht="13.5"/>
    <row r="2490" s="92" customFormat="true" ht="13.5"/>
    <row r="2491" s="92" customFormat="true" ht="13.5"/>
    <row r="2492" s="92" customFormat="true" ht="13.5"/>
    <row r="2493" s="92" customFormat="true" ht="13.5"/>
    <row r="2494" s="92" customFormat="true" ht="13.5"/>
    <row r="2495" s="92" customFormat="true" ht="13.5"/>
    <row r="2496" s="92" customFormat="true" ht="13.5"/>
    <row r="2497" s="92" customFormat="true" ht="13.5"/>
    <row r="2498" s="92" customFormat="true" ht="13.5"/>
    <row r="2499" s="92" customFormat="true" ht="13.5"/>
    <row r="2500" s="92" customFormat="true" ht="13.5"/>
    <row r="2501" s="92" customFormat="true" ht="13.5"/>
    <row r="2502" s="92" customFormat="true" ht="13.5"/>
    <row r="2503" s="92" customFormat="true" ht="13.5"/>
    <row r="2504" s="92" customFormat="true" ht="13.5"/>
    <row r="2505" s="92" customFormat="true" ht="13.5"/>
    <row r="2506" s="92" customFormat="true" ht="13.5"/>
    <row r="2507" s="92" customFormat="true" ht="13.5"/>
    <row r="2508" s="92" customFormat="true" ht="13.5"/>
    <row r="2509" s="92" customFormat="true" ht="13.5"/>
    <row r="2510" s="92" customFormat="true" ht="13.5"/>
    <row r="2511" s="92" customFormat="true" ht="13.5"/>
    <row r="2512" s="92" customFormat="true" ht="13.5"/>
    <row r="2513" s="92" customFormat="true" ht="13.5"/>
    <row r="2514" s="92" customFormat="true" ht="13.5"/>
    <row r="2515" s="92" customFormat="true" ht="13.5"/>
    <row r="2516" s="92" customFormat="true" ht="13.5"/>
    <row r="2517" s="92" customFormat="true" ht="13.5"/>
    <row r="2518" s="92" customFormat="true" ht="13.5"/>
    <row r="2519" s="92" customFormat="true" ht="13.5"/>
    <row r="2520" s="92" customFormat="true" ht="13.5"/>
    <row r="2521" s="92" customFormat="true" ht="13.5"/>
    <row r="2522" s="92" customFormat="true" ht="13.5"/>
    <row r="2523" s="92" customFormat="true" ht="13.5"/>
    <row r="2524" s="92" customFormat="true" ht="13.5"/>
    <row r="2525" s="92" customFormat="true" ht="13.5"/>
    <row r="2526" s="92" customFormat="true" ht="13.5"/>
    <row r="2527" s="92" customFormat="true" ht="13.5"/>
    <row r="2528" s="92" customFormat="true" ht="13.5"/>
    <row r="2529" s="92" customFormat="true" ht="13.5"/>
    <row r="2530" s="92" customFormat="true" ht="13.5"/>
    <row r="2531" s="92" customFormat="true" ht="13.5"/>
    <row r="2532" s="92" customFormat="true" ht="13.5"/>
    <row r="2533" s="92" customFormat="true" ht="13.5"/>
    <row r="2534" s="92" customFormat="true" ht="13.5"/>
    <row r="2535" s="92" customFormat="true" ht="13.5"/>
    <row r="2536" s="92" customFormat="true" ht="13.5"/>
    <row r="2537" s="92" customFormat="true" ht="13.5"/>
    <row r="2538" s="92" customFormat="true" ht="13.5"/>
    <row r="2539" s="92" customFormat="true" ht="13.5"/>
    <row r="2540" s="92" customFormat="true" ht="13.5"/>
    <row r="2541" s="92" customFormat="true" ht="13.5"/>
    <row r="2542" s="92" customFormat="true" ht="13.5"/>
    <row r="2543" s="92" customFormat="true" ht="13.5"/>
    <row r="2544" s="92" customFormat="true" ht="13.5"/>
    <row r="2545" s="92" customFormat="true" ht="13.5"/>
    <row r="2546" s="92" customFormat="true" ht="13.5"/>
    <row r="2547" s="92" customFormat="true" ht="13.5"/>
    <row r="2548" s="92" customFormat="true" ht="13.5"/>
    <row r="2549" s="92" customFormat="true" ht="13.5"/>
    <row r="2550" s="92" customFormat="true" ht="13.5"/>
    <row r="2551" s="92" customFormat="true" ht="13.5"/>
    <row r="2552" s="92" customFormat="true" ht="13.5"/>
    <row r="2553" s="92" customFormat="true" ht="13.5"/>
    <row r="2554" s="92" customFormat="true" ht="13.5"/>
    <row r="2555" s="92" customFormat="true" ht="13.5"/>
    <row r="2556" s="92" customFormat="true" ht="13.5"/>
    <row r="2557" s="92" customFormat="true" ht="13.5"/>
    <row r="2558" s="92" customFormat="true" ht="13.5"/>
    <row r="2559" s="92" customFormat="true" ht="13.5"/>
    <row r="2560" s="92" customFormat="true" ht="13.5"/>
    <row r="2561" s="92" customFormat="true" ht="13.5"/>
    <row r="2562" s="92" customFormat="true" ht="13.5"/>
    <row r="2563" s="92" customFormat="true" ht="13.5"/>
    <row r="2564" s="92" customFormat="true" ht="13.5"/>
    <row r="2565" s="92" customFormat="true" ht="13.5"/>
    <row r="2566" s="92" customFormat="true" ht="13.5"/>
    <row r="2567" s="92" customFormat="true" ht="13.5"/>
    <row r="2568" s="92" customFormat="true" ht="13.5"/>
    <row r="2569" s="92" customFormat="true" ht="13.5"/>
    <row r="2570" s="92" customFormat="true" ht="13.5"/>
    <row r="2571" s="92" customFormat="true" ht="13.5"/>
    <row r="2572" s="92" customFormat="true" ht="13.5"/>
    <row r="2573" s="92" customFormat="true" ht="13.5"/>
    <row r="2574" s="92" customFormat="true" ht="13.5"/>
    <row r="2575" s="92" customFormat="true" ht="13.5"/>
    <row r="2576" s="92" customFormat="true" ht="13.5"/>
    <row r="2577" s="92" customFormat="true" ht="13.5"/>
    <row r="2578" s="92" customFormat="true" ht="13.5"/>
    <row r="2579" s="92" customFormat="true" ht="13.5"/>
    <row r="2580" s="92" customFormat="true" ht="13.5"/>
    <row r="2581" s="92" customFormat="true" ht="13.5"/>
    <row r="2582" s="92" customFormat="true" ht="13.5"/>
    <row r="2583" s="92" customFormat="true" ht="13.5"/>
    <row r="2584" s="92" customFormat="true" ht="13.5"/>
    <row r="2585" s="92" customFormat="true" ht="13.5"/>
    <row r="2586" s="92" customFormat="true" ht="13.5"/>
    <row r="2587" s="92" customFormat="true" ht="13.5"/>
    <row r="2588" s="92" customFormat="true" ht="13.5"/>
    <row r="2589" s="92" customFormat="true" ht="13.5"/>
    <row r="2590" s="92" customFormat="true" ht="13.5"/>
    <row r="2591" s="92" customFormat="true" ht="13.5"/>
    <row r="2592" s="92" customFormat="true" ht="13.5"/>
    <row r="2593" s="92" customFormat="true" ht="13.5"/>
    <row r="2594" s="92" customFormat="true" ht="13.5"/>
    <row r="2595" s="92" customFormat="true" ht="13.5"/>
    <row r="2596" s="92" customFormat="true" ht="13.5"/>
    <row r="2597" s="92" customFormat="true" ht="13.5"/>
    <row r="2598" s="92" customFormat="true" ht="13.5"/>
    <row r="2599" s="92" customFormat="true" ht="13.5"/>
    <row r="2600" s="92" customFormat="true" ht="13.5"/>
    <row r="2601" s="92" customFormat="true" ht="13.5"/>
    <row r="2602" s="92" customFormat="true" ht="13.5"/>
    <row r="2603" s="92" customFormat="true" ht="13.5"/>
    <row r="2604" s="92" customFormat="true" ht="13.5"/>
    <row r="2605" s="92" customFormat="true" ht="13.5"/>
    <row r="2606" s="92" customFormat="true" ht="13.5"/>
    <row r="2607" s="92" customFormat="true" ht="13.5"/>
    <row r="2608" s="92" customFormat="true" ht="13.5"/>
    <row r="2609" s="92" customFormat="true" ht="13.5"/>
    <row r="2610" s="92" customFormat="true" ht="13.5"/>
    <row r="2611" s="92" customFormat="true" ht="13.5"/>
    <row r="2612" s="92" customFormat="true" ht="13.5"/>
    <row r="2613" s="92" customFormat="true" ht="13.5"/>
    <row r="2614" s="92" customFormat="true" ht="13.5"/>
    <row r="2615" s="92" customFormat="true" ht="13.5"/>
    <row r="2616" s="92" customFormat="true" ht="13.5"/>
    <row r="2617" s="92" customFormat="true" ht="13.5"/>
    <row r="2618" s="92" customFormat="true" ht="13.5"/>
    <row r="2619" s="92" customFormat="true" ht="13.5"/>
    <row r="2620" s="92" customFormat="true" ht="13.5"/>
    <row r="2621" s="92" customFormat="true" ht="13.5"/>
    <row r="2622" s="92" customFormat="true" ht="13.5"/>
    <row r="2623" s="92" customFormat="true" ht="13.5"/>
    <row r="2624" s="92" customFormat="true" ht="13.5"/>
    <row r="2625" s="92" customFormat="true" ht="13.5"/>
    <row r="2626" s="92" customFormat="true" ht="13.5"/>
    <row r="2627" s="92" customFormat="true" ht="13.5"/>
    <row r="2628" s="92" customFormat="true" ht="13.5"/>
    <row r="2629" s="92" customFormat="true" ht="13.5"/>
    <row r="2630" s="92" customFormat="true" ht="13.5"/>
    <row r="2631" s="92" customFormat="true" ht="13.5"/>
    <row r="2632" s="92" customFormat="true" ht="13.5"/>
    <row r="2633" s="92" customFormat="true" ht="13.5"/>
    <row r="2634" s="92" customFormat="true" ht="13.5"/>
    <row r="2635" s="92" customFormat="true" ht="13.5"/>
    <row r="2636" s="92" customFormat="true" ht="13.5"/>
    <row r="2637" s="92" customFormat="true" ht="13.5"/>
    <row r="2638" s="92" customFormat="true" ht="13.5"/>
    <row r="2639" s="92" customFormat="true" ht="13.5"/>
    <row r="2640" s="92" customFormat="true" ht="13.5"/>
    <row r="2641" s="92" customFormat="true" ht="13.5"/>
    <row r="2642" s="92" customFormat="true" ht="13.5"/>
    <row r="2643" s="92" customFormat="true" ht="13.5"/>
    <row r="2644" s="92" customFormat="true" ht="13.5"/>
    <row r="2645" s="92" customFormat="true" ht="13.5"/>
    <row r="2646" s="92" customFormat="true" ht="13.5"/>
    <row r="2647" s="92" customFormat="true" ht="13.5"/>
    <row r="2648" s="92" customFormat="true" ht="13.5"/>
    <row r="2649" s="92" customFormat="true" ht="13.5"/>
    <row r="2650" s="92" customFormat="true" ht="13.5"/>
    <row r="2651" s="92" customFormat="true" ht="13.5"/>
    <row r="2652" s="92" customFormat="true" ht="13.5"/>
    <row r="2653" s="92" customFormat="true" ht="13.5"/>
    <row r="2654" s="92" customFormat="true" ht="13.5"/>
    <row r="2655" s="92" customFormat="true" ht="13.5"/>
    <row r="2656" s="92" customFormat="true" ht="13.5"/>
    <row r="2657" s="92" customFormat="true" ht="13.5"/>
    <row r="2658" s="92" customFormat="true" ht="13.5"/>
    <row r="2659" s="92" customFormat="true" ht="13.5"/>
    <row r="2660" s="92" customFormat="true" ht="13.5"/>
    <row r="2661" s="92" customFormat="true" ht="13.5"/>
    <row r="2662" s="92" customFormat="true" ht="13.5"/>
    <row r="2663" s="92" customFormat="true" ht="13.5"/>
    <row r="2664" s="92" customFormat="true" ht="13.5"/>
    <row r="2665" s="92" customFormat="true" ht="13.5"/>
    <row r="2666" s="92" customFormat="true" ht="13.5"/>
    <row r="2667" s="92" customFormat="true" ht="13.5"/>
    <row r="2668" s="92" customFormat="true" ht="13.5"/>
    <row r="2669" s="92" customFormat="true" ht="13.5"/>
    <row r="2670" s="92" customFormat="true" ht="13.5"/>
    <row r="2671" s="92" customFormat="true" ht="13.5"/>
    <row r="2672" s="92" customFormat="true" ht="13.5"/>
    <row r="2673" s="92" customFormat="true" ht="13.5"/>
    <row r="2674" s="92" customFormat="true" ht="13.5"/>
    <row r="2675" s="92" customFormat="true" ht="13.5"/>
    <row r="2676" s="92" customFormat="true" ht="13.5"/>
    <row r="2677" s="92" customFormat="true" ht="13.5"/>
    <row r="2678" s="92" customFormat="true" ht="13.5"/>
    <row r="2679" s="92" customFormat="true" ht="13.5"/>
    <row r="2680" s="92" customFormat="true" ht="13.5"/>
    <row r="2681" s="92" customFormat="true" ht="13.5"/>
    <row r="2682" s="92" customFormat="true" ht="13.5"/>
    <row r="2683" s="92" customFormat="true" ht="13.5"/>
    <row r="2684" s="92" customFormat="true" ht="13.5"/>
    <row r="2685" s="92" customFormat="true" ht="13.5"/>
    <row r="2686" s="92" customFormat="true" ht="13.5"/>
    <row r="2687" s="92" customFormat="true" ht="13.5"/>
    <row r="2688" s="92" customFormat="true" ht="13.5"/>
    <row r="2689" s="92" customFormat="true" ht="13.5"/>
    <row r="2690" s="92" customFormat="true" ht="13.5"/>
    <row r="2691" s="92" customFormat="true" ht="13.5"/>
    <row r="2692" s="92" customFormat="true" ht="13.5"/>
    <row r="2693" s="92" customFormat="true" ht="13.5"/>
    <row r="2694" s="92" customFormat="true" ht="13.5"/>
    <row r="2695" s="92" customFormat="true" ht="13.5"/>
    <row r="2696" s="92" customFormat="true" ht="13.5"/>
    <row r="2697" s="92" customFormat="true" ht="13.5"/>
    <row r="2698" s="92" customFormat="true" ht="13.5"/>
    <row r="2699" s="92" customFormat="true" ht="13.5"/>
    <row r="2700" s="92" customFormat="true" ht="13.5"/>
    <row r="2701" s="92" customFormat="true" ht="13.5"/>
    <row r="2702" s="92" customFormat="true" ht="13.5"/>
    <row r="2703" s="92" customFormat="true" ht="13.5"/>
    <row r="2704" s="92" customFormat="true" ht="13.5"/>
    <row r="2705" s="92" customFormat="true" ht="13.5"/>
    <row r="2706" s="92" customFormat="true" ht="13.5"/>
    <row r="2707" s="92" customFormat="true" ht="13.5"/>
    <row r="2708" s="92" customFormat="true" ht="13.5"/>
    <row r="2709" s="92" customFormat="true" ht="13.5"/>
    <row r="2710" s="92" customFormat="true" ht="13.5"/>
    <row r="2711" s="92" customFormat="true" ht="13.5"/>
    <row r="2712" s="92" customFormat="true" ht="13.5"/>
    <row r="2713" s="92" customFormat="true" ht="13.5"/>
    <row r="2714" s="92" customFormat="true" ht="13.5"/>
    <row r="2715" s="92" customFormat="true" ht="13.5"/>
    <row r="2716" s="92" customFormat="true" ht="13.5"/>
    <row r="2717" s="92" customFormat="true" ht="13.5"/>
    <row r="2718" s="92" customFormat="true" ht="13.5"/>
    <row r="2719" s="92" customFormat="true" ht="13.5"/>
    <row r="2720" s="92" customFormat="true" ht="13.5"/>
    <row r="2721" s="92" customFormat="true" ht="13.5"/>
    <row r="2722" s="92" customFormat="true" ht="13.5"/>
    <row r="2723" s="92" customFormat="true" ht="13.5"/>
    <row r="2724" s="92" customFormat="true" ht="13.5"/>
    <row r="2725" s="92" customFormat="true" ht="13.5"/>
    <row r="2726" s="92" customFormat="true" ht="13.5"/>
    <row r="2727" s="92" customFormat="true" ht="13.5"/>
    <row r="2728" s="92" customFormat="true" ht="13.5"/>
    <row r="2729" s="92" customFormat="true" ht="13.5"/>
    <row r="2730" s="92" customFormat="true" ht="13.5"/>
    <row r="2731" s="92" customFormat="true" ht="13.5"/>
    <row r="2732" s="92" customFormat="true" ht="13.5"/>
    <row r="2733" s="92" customFormat="true" ht="13.5"/>
    <row r="2734" s="92" customFormat="true" ht="13.5"/>
    <row r="2735" s="92" customFormat="true" ht="13.5"/>
    <row r="2736" s="92" customFormat="true" ht="13.5"/>
    <row r="2737" s="92" customFormat="true" ht="13.5"/>
    <row r="2738" s="92" customFormat="true" ht="13.5"/>
    <row r="2739" s="92" customFormat="true" ht="13.5"/>
    <row r="2740" s="92" customFormat="true" ht="13.5"/>
    <row r="2741" s="92" customFormat="true" ht="13.5"/>
    <row r="2742" s="92" customFormat="true" ht="13.5"/>
    <row r="2743" s="92" customFormat="true" ht="13.5"/>
    <row r="2744" s="92" customFormat="true" ht="13.5"/>
    <row r="2745" s="92" customFormat="true" ht="13.5"/>
    <row r="2746" s="92" customFormat="true" ht="13.5"/>
    <row r="2747" s="92" customFormat="true" ht="13.5"/>
    <row r="2748" s="92" customFormat="true" ht="13.5"/>
    <row r="2749" s="92" customFormat="true" ht="13.5"/>
    <row r="2750" s="92" customFormat="true" ht="13.5"/>
    <row r="2751" s="92" customFormat="true" ht="13.5"/>
    <row r="2752" s="92" customFormat="true" ht="13.5"/>
    <row r="2753" s="92" customFormat="true" ht="13.5"/>
    <row r="2754" s="92" customFormat="true" ht="13.5"/>
    <row r="2755" s="92" customFormat="true" ht="13.5"/>
    <row r="2756" s="92" customFormat="true" ht="13.5"/>
    <row r="2757" s="92" customFormat="true" ht="13.5"/>
    <row r="2758" s="92" customFormat="true" ht="13.5"/>
    <row r="2759" s="92" customFormat="true" ht="13.5"/>
    <row r="2760" s="92" customFormat="true" ht="13.5"/>
    <row r="2761" s="92" customFormat="true" ht="13.5"/>
    <row r="2762" s="92" customFormat="true" ht="13.5"/>
    <row r="2763" s="92" customFormat="true" ht="13.5"/>
    <row r="2764" s="92" customFormat="true" ht="13.5"/>
    <row r="2765" s="92" customFormat="true" ht="13.5"/>
    <row r="2766" s="92" customFormat="true" ht="13.5"/>
    <row r="2767" s="92" customFormat="true" ht="13.5"/>
    <row r="2768" s="92" customFormat="true" ht="13.5"/>
    <row r="2769" s="92" customFormat="true" ht="13.5"/>
    <row r="2770" s="92" customFormat="true" ht="13.5"/>
    <row r="2771" s="92" customFormat="true" ht="13.5"/>
    <row r="2772" s="92" customFormat="true" ht="13.5"/>
    <row r="2773" s="92" customFormat="true" ht="13.5"/>
    <row r="2774" s="92" customFormat="true" ht="13.5"/>
    <row r="2775" s="92" customFormat="true" ht="13.5"/>
    <row r="2776" s="92" customFormat="true" ht="13.5"/>
    <row r="2777" s="92" customFormat="true" ht="13.5"/>
    <row r="2778" s="92" customFormat="true" ht="13.5"/>
    <row r="2779" s="92" customFormat="true" ht="13.5"/>
    <row r="2780" s="92" customFormat="true" ht="13.5"/>
    <row r="2781" s="92" customFormat="true" ht="13.5"/>
    <row r="2782" s="92" customFormat="true" ht="13.5"/>
    <row r="2783" s="92" customFormat="true" ht="13.5"/>
    <row r="2784" s="92" customFormat="true" ht="13.5"/>
    <row r="2785" s="92" customFormat="true" ht="13.5"/>
    <row r="2786" s="92" customFormat="true" ht="13.5"/>
    <row r="2787" s="92" customFormat="true" ht="13.5"/>
    <row r="2788" s="92" customFormat="true" ht="13.5"/>
    <row r="2789" s="92" customFormat="true" ht="13.5"/>
    <row r="2790" s="92" customFormat="true" ht="13.5"/>
    <row r="2791" s="92" customFormat="true" ht="13.5"/>
    <row r="2792" s="92" customFormat="true" ht="13.5"/>
    <row r="2793" s="92" customFormat="true" ht="13.5"/>
    <row r="2794" s="92" customFormat="true" ht="13.5"/>
    <row r="2795" s="92" customFormat="true" ht="13.5"/>
    <row r="2796" s="92" customFormat="true" ht="13.5"/>
    <row r="2797" s="92" customFormat="true" ht="13.5"/>
    <row r="2798" s="92" customFormat="true" ht="13.5"/>
    <row r="2799" s="92" customFormat="true" ht="13.5"/>
    <row r="2800" s="92" customFormat="true" ht="13.5"/>
    <row r="2801" s="92" customFormat="true" ht="13.5"/>
    <row r="2802" s="92" customFormat="true" ht="13.5"/>
    <row r="2803" s="92" customFormat="true" ht="13.5"/>
    <row r="2804" s="92" customFormat="true" ht="13.5"/>
    <row r="2805" s="92" customFormat="true" ht="13.5"/>
    <row r="2806" s="92" customFormat="true" ht="13.5"/>
    <row r="2807" s="92" customFormat="true" ht="13.5"/>
    <row r="2808" s="92" customFormat="true" ht="13.5"/>
    <row r="2809" s="92" customFormat="true" ht="13.5"/>
    <row r="2810" s="92" customFormat="true" ht="13.5"/>
    <row r="2811" s="92" customFormat="true" ht="13.5"/>
    <row r="2812" s="92" customFormat="true" ht="13.5"/>
    <row r="2813" s="92" customFormat="true" ht="13.5"/>
    <row r="2814" s="92" customFormat="true" ht="13.5"/>
    <row r="2815" s="92" customFormat="true" ht="13.5"/>
    <row r="2816" s="92" customFormat="true" ht="13.5"/>
    <row r="2817" s="92" customFormat="true" ht="13.5"/>
    <row r="2818" s="92" customFormat="true" ht="13.5"/>
    <row r="2819" s="92" customFormat="true" ht="13.5"/>
    <row r="2820" s="92" customFormat="true" ht="13.5"/>
    <row r="2821" s="92" customFormat="true" ht="13.5"/>
    <row r="2822" s="92" customFormat="true" ht="13.5"/>
    <row r="2823" s="92" customFormat="true" ht="13.5"/>
    <row r="2824" s="92" customFormat="true" ht="13.5"/>
    <row r="2825" s="92" customFormat="true" ht="13.5"/>
    <row r="2826" s="92" customFormat="true" ht="13.5"/>
    <row r="2827" s="92" customFormat="true" ht="13.5"/>
    <row r="2828" s="92" customFormat="true" ht="13.5"/>
    <row r="2829" s="92" customFormat="true" ht="13.5"/>
    <row r="2830" s="92" customFormat="true" ht="13.5"/>
    <row r="2831" s="92" customFormat="true" ht="13.5"/>
    <row r="2832" s="92" customFormat="true" ht="13.5"/>
    <row r="2833" s="92" customFormat="true" ht="13.5"/>
    <row r="2834" s="92" customFormat="true" ht="13.5"/>
    <row r="2835" s="92" customFormat="true" ht="13.5"/>
    <row r="2836" s="92" customFormat="true" ht="13.5"/>
    <row r="2837" s="92" customFormat="true" ht="13.5"/>
    <row r="2838" s="92" customFormat="true" ht="13.5"/>
    <row r="2839" s="92" customFormat="true" ht="13.5"/>
    <row r="2840" s="92" customFormat="true" ht="13.5"/>
    <row r="2841" s="92" customFormat="true" ht="13.5"/>
    <row r="2842" s="92" customFormat="true" ht="13.5"/>
    <row r="2843" s="92" customFormat="true" ht="13.5"/>
    <row r="2844" s="92" customFormat="true" ht="13.5"/>
    <row r="2845" s="92" customFormat="true" ht="13.5"/>
    <row r="2846" s="92" customFormat="true" ht="13.5"/>
    <row r="2847" s="92" customFormat="true" ht="13.5"/>
    <row r="2848" s="92" customFormat="true" ht="13.5"/>
    <row r="2849" s="92" customFormat="true" ht="13.5"/>
    <row r="2850" s="92" customFormat="true" ht="13.5"/>
    <row r="2851" s="92" customFormat="true" ht="13.5"/>
    <row r="2852" s="92" customFormat="true" ht="13.5"/>
    <row r="2853" s="92" customFormat="true" ht="13.5"/>
    <row r="2854" s="92" customFormat="true" ht="13.5"/>
    <row r="2855" s="92" customFormat="true" ht="13.5"/>
    <row r="2856" s="92" customFormat="true" ht="13.5"/>
    <row r="2857" s="92" customFormat="true" ht="13.5"/>
    <row r="2858" s="92" customFormat="true" ht="13.5"/>
    <row r="2859" s="92" customFormat="true" ht="13.5"/>
    <row r="2860" s="92" customFormat="true" ht="13.5"/>
    <row r="2861" s="92" customFormat="true" ht="13.5"/>
    <row r="2862" s="92" customFormat="true" ht="13.5"/>
    <row r="2863" s="92" customFormat="true" ht="13.5"/>
    <row r="2864" s="92" customFormat="true" ht="13.5"/>
    <row r="2865" s="92" customFormat="true" ht="13.5"/>
    <row r="2866" s="92" customFormat="true" ht="13.5"/>
    <row r="2867" s="92" customFormat="true" ht="13.5"/>
    <row r="2868" s="92" customFormat="true" ht="13.5"/>
    <row r="2869" s="92" customFormat="true" ht="13.5"/>
    <row r="2870" s="92" customFormat="true" ht="13.5"/>
    <row r="2871" s="92" customFormat="true" ht="13.5"/>
    <row r="2872" s="92" customFormat="true" ht="13.5"/>
    <row r="2873" s="92" customFormat="true" ht="13.5"/>
    <row r="2874" s="92" customFormat="true" ht="13.5"/>
    <row r="2875" s="92" customFormat="true" ht="13.5"/>
    <row r="2876" s="92" customFormat="true" ht="13.5"/>
    <row r="2877" s="92" customFormat="true" ht="13.5"/>
    <row r="2878" s="92" customFormat="true" ht="13.5"/>
    <row r="2879" s="92" customFormat="true" ht="13.5"/>
    <row r="2880" s="92" customFormat="true" ht="13.5"/>
    <row r="2881" s="92" customFormat="true" ht="13.5"/>
    <row r="2882" s="92" customFormat="true" ht="13.5"/>
    <row r="2883" s="92" customFormat="true" ht="13.5"/>
    <row r="2884" s="92" customFormat="true" ht="13.5"/>
    <row r="2885" s="92" customFormat="true" ht="13.5"/>
    <row r="2886" s="92" customFormat="true" ht="13.5"/>
    <row r="2887" s="92" customFormat="true" ht="13.5"/>
    <row r="2888" s="92" customFormat="true" ht="13.5"/>
    <row r="2889" s="92" customFormat="true" ht="13.5"/>
    <row r="2890" s="92" customFormat="true" ht="13.5"/>
    <row r="2891" s="92" customFormat="true" ht="13.5"/>
    <row r="2892" s="92" customFormat="true" ht="13.5"/>
    <row r="2893" s="92" customFormat="true" ht="13.5"/>
    <row r="2894" s="92" customFormat="true" ht="13.5"/>
    <row r="2895" s="92" customFormat="true" ht="13.5"/>
    <row r="2896" s="92" customFormat="true" ht="13.5"/>
    <row r="2897" s="92" customFormat="true" ht="13.5"/>
    <row r="2898" s="92" customFormat="true" ht="13.5"/>
    <row r="2899" s="92" customFormat="true" ht="13.5"/>
    <row r="2900" s="92" customFormat="true" ht="13.5"/>
    <row r="2901" s="92" customFormat="true" ht="13.5"/>
    <row r="2902" s="92" customFormat="true" ht="13.5"/>
    <row r="2903" s="92" customFormat="true" ht="13.5"/>
    <row r="2904" s="92" customFormat="true" ht="13.5"/>
    <row r="2905" s="92" customFormat="true" ht="13.5"/>
    <row r="2906" s="92" customFormat="true" ht="13.5"/>
    <row r="2907" s="92" customFormat="true" ht="13.5"/>
    <row r="2908" s="92" customFormat="true" ht="13.5"/>
    <row r="2909" s="92" customFormat="true" ht="13.5"/>
    <row r="2910" s="92" customFormat="true" ht="13.5"/>
    <row r="2911" s="92" customFormat="true" ht="13.5"/>
    <row r="2912" s="92" customFormat="true" ht="13.5"/>
    <row r="2913" s="92" customFormat="true" ht="13.5"/>
    <row r="2914" s="92" customFormat="true" ht="13.5"/>
    <row r="2915" s="92" customFormat="true" ht="13.5"/>
    <row r="2916" s="92" customFormat="true" ht="13.5"/>
    <row r="2917" s="92" customFormat="true" ht="13.5"/>
    <row r="2918" s="92" customFormat="true" ht="13.5"/>
    <row r="2919" s="92" customFormat="true" ht="13.5"/>
    <row r="2920" s="92" customFormat="true" ht="13.5"/>
    <row r="2921" s="92" customFormat="true" ht="13.5"/>
    <row r="2922" s="92" customFormat="true" ht="13.5"/>
    <row r="2923" s="92" customFormat="true" ht="13.5"/>
    <row r="2924" s="92" customFormat="true" ht="13.5"/>
    <row r="2925" s="92" customFormat="true" ht="13.5"/>
    <row r="2926" s="92" customFormat="true" ht="13.5"/>
    <row r="2927" s="92" customFormat="true" ht="13.5"/>
    <row r="2928" s="92" customFormat="true" ht="13.5"/>
    <row r="2929" s="92" customFormat="true" ht="13.5"/>
    <row r="2930" s="92" customFormat="true" ht="13.5"/>
    <row r="2931" s="92" customFormat="true" ht="13.5"/>
    <row r="2932" s="92" customFormat="true" ht="13.5"/>
    <row r="2933" s="92" customFormat="true" ht="13.5"/>
    <row r="2934" s="92" customFormat="true" ht="13.5"/>
    <row r="2935" s="92" customFormat="true" ht="13.5"/>
    <row r="2936" s="92" customFormat="true" ht="13.5"/>
    <row r="2937" s="92" customFormat="true" ht="13.5"/>
    <row r="2938" s="92" customFormat="true" ht="13.5"/>
    <row r="2939" s="92" customFormat="true" ht="13.5"/>
    <row r="2940" s="92" customFormat="true" ht="13.5"/>
    <row r="2941" s="92" customFormat="true" ht="13.5"/>
    <row r="2942" s="92" customFormat="true" ht="13.5"/>
    <row r="2943" s="92" customFormat="true" ht="13.5"/>
    <row r="2944" s="92" customFormat="true" ht="13.5"/>
    <row r="2945" s="92" customFormat="true" ht="13.5"/>
    <row r="2946" s="92" customFormat="true" ht="13.5"/>
    <row r="2947" s="92" customFormat="true" ht="13.5"/>
    <row r="2948" s="92" customFormat="true" ht="13.5"/>
    <row r="2949" s="92" customFormat="true" ht="13.5"/>
    <row r="2950" s="92" customFormat="true" ht="13.5"/>
    <row r="2951" s="92" customFormat="true" ht="13.5"/>
    <row r="2952" s="92" customFormat="true" ht="13.5"/>
    <row r="2953" s="92" customFormat="true" ht="13.5"/>
    <row r="2954" s="92" customFormat="true" ht="13.5"/>
    <row r="2955" s="92" customFormat="true" ht="13.5"/>
    <row r="2956" s="92" customFormat="true" ht="13.5"/>
    <row r="2957" s="92" customFormat="true" ht="13.5"/>
    <row r="2958" s="92" customFormat="true" ht="13.5"/>
    <row r="2959" s="92" customFormat="true" ht="13.5"/>
    <row r="2960" s="92" customFormat="true" ht="13.5"/>
    <row r="2961" s="92" customFormat="true" ht="13.5"/>
    <row r="2962" s="92" customFormat="true" ht="13.5"/>
    <row r="2963" s="92" customFormat="true" ht="13.5"/>
    <row r="2964" s="92" customFormat="true" ht="13.5"/>
    <row r="2965" s="92" customFormat="true" ht="13.5"/>
    <row r="2966" s="92" customFormat="true" ht="13.5"/>
    <row r="2967" s="92" customFormat="true" ht="13.5"/>
    <row r="2968" s="92" customFormat="true" ht="13.5"/>
    <row r="2969" s="92" customFormat="true" ht="13.5"/>
    <row r="2970" s="92" customFormat="true" ht="13.5"/>
    <row r="2971" s="92" customFormat="true" ht="13.5"/>
    <row r="2972" s="92" customFormat="true" ht="13.5"/>
    <row r="2973" s="92" customFormat="true" ht="13.5"/>
    <row r="2974" s="92" customFormat="true" ht="13.5"/>
    <row r="2975" s="92" customFormat="true" ht="13.5"/>
    <row r="2976" s="92" customFormat="true" ht="13.5"/>
    <row r="2977" s="92" customFormat="true" ht="13.5"/>
    <row r="2978" s="92" customFormat="true" ht="13.5"/>
    <row r="2979" s="92" customFormat="true" ht="13.5"/>
    <row r="2980" s="92" customFormat="true" ht="13.5"/>
    <row r="2981" s="92" customFormat="true" ht="13.5"/>
    <row r="2982" s="92" customFormat="true" ht="13.5"/>
    <row r="2983" s="92" customFormat="true" ht="13.5"/>
    <row r="2984" s="92" customFormat="true" ht="13.5"/>
    <row r="2985" s="92" customFormat="true" ht="13.5"/>
    <row r="2986" s="92" customFormat="true" ht="13.5"/>
    <row r="2987" s="92" customFormat="true" ht="13.5"/>
    <row r="2988" s="92" customFormat="true" ht="13.5"/>
    <row r="2989" s="92" customFormat="true" ht="13.5"/>
    <row r="2990" s="92" customFormat="true" ht="13.5"/>
    <row r="2991" s="92" customFormat="true" ht="13.5"/>
    <row r="2992" s="92" customFormat="true" ht="13.5"/>
    <row r="2993" s="92" customFormat="true" ht="13.5"/>
    <row r="2994" s="92" customFormat="true" ht="13.5"/>
    <row r="2995" s="92" customFormat="true" ht="13.5"/>
    <row r="2996" s="92" customFormat="true" ht="13.5"/>
    <row r="2997" s="92" customFormat="true" ht="13.5"/>
    <row r="2998" s="92" customFormat="true" ht="13.5"/>
    <row r="2999" s="92" customFormat="true" ht="13.5"/>
    <row r="3000" s="92" customFormat="true" ht="13.5"/>
    <row r="3001" s="92" customFormat="true" ht="13.5"/>
    <row r="3002" s="92" customFormat="true" ht="13.5"/>
    <row r="3003" s="92" customFormat="true" ht="13.5"/>
    <row r="3004" s="92" customFormat="true" ht="13.5"/>
    <row r="3005" s="92" customFormat="true" ht="13.5"/>
    <row r="3006" s="92" customFormat="true" ht="13.5"/>
    <row r="3007" s="92" customFormat="true" ht="13.5"/>
    <row r="3008" s="92" customFormat="true" ht="13.5"/>
    <row r="3009" s="92" customFormat="true" ht="13.5"/>
    <row r="3010" s="92" customFormat="true" ht="13.5"/>
    <row r="3011" s="92" customFormat="true" ht="13.5"/>
    <row r="3012" s="92" customFormat="true" ht="13.5"/>
    <row r="3013" s="92" customFormat="true" ht="13.5"/>
    <row r="3014" s="92" customFormat="true" ht="13.5"/>
    <row r="3015" s="92" customFormat="true" ht="13.5"/>
    <row r="3016" s="92" customFormat="true" ht="13.5"/>
    <row r="3017" s="92" customFormat="true" ht="13.5"/>
    <row r="3018" s="92" customFormat="true" ht="13.5"/>
    <row r="3019" s="92" customFormat="true" ht="13.5"/>
    <row r="3020" s="92" customFormat="true" ht="13.5"/>
    <row r="3021" s="92" customFormat="true" ht="13.5"/>
    <row r="3022" s="92" customFormat="true" ht="13.5"/>
    <row r="3023" s="92" customFormat="true" ht="13.5"/>
    <row r="3024" s="92" customFormat="true" ht="13.5"/>
    <row r="3025" s="92" customFormat="true" ht="13.5"/>
    <row r="3026" s="92" customFormat="true" ht="13.5"/>
    <row r="3027" s="92" customFormat="true" ht="13.5"/>
    <row r="3028" s="92" customFormat="true" ht="13.5"/>
    <row r="3029" s="92" customFormat="true" ht="13.5"/>
    <row r="3030" s="92" customFormat="true" ht="13.5"/>
    <row r="3031" s="92" customFormat="true" ht="13.5"/>
    <row r="3032" s="92" customFormat="true" ht="13.5"/>
    <row r="3033" s="92" customFormat="true" ht="13.5"/>
    <row r="3034" s="92" customFormat="true" ht="13.5"/>
    <row r="3035" s="92" customFormat="true" ht="13.5"/>
    <row r="3036" s="92" customFormat="true" ht="13.5"/>
    <row r="3037" s="92" customFormat="true" ht="13.5"/>
    <row r="3038" s="92" customFormat="true" ht="13.5"/>
    <row r="3039" s="92" customFormat="true" ht="13.5"/>
    <row r="3040" s="92" customFormat="true" ht="13.5"/>
    <row r="3041" s="92" customFormat="true" ht="13.5"/>
    <row r="3042" s="92" customFormat="true" ht="13.5"/>
    <row r="3043" s="92" customFormat="true" ht="13.5"/>
    <row r="3044" s="92" customFormat="true" ht="13.5"/>
    <row r="3045" s="92" customFormat="true" ht="13.5"/>
    <row r="3046" s="92" customFormat="true" ht="13.5"/>
    <row r="3047" s="92" customFormat="true" ht="13.5"/>
    <row r="3048" s="92" customFormat="true" ht="13.5"/>
    <row r="3049" s="92" customFormat="true" ht="13.5"/>
    <row r="3050" s="92" customFormat="true" ht="13.5"/>
    <row r="3051" s="92" customFormat="true" ht="13.5"/>
    <row r="3052" s="92" customFormat="true" ht="13.5"/>
    <row r="3053" s="92" customFormat="true" ht="13.5"/>
    <row r="3054" s="92" customFormat="true" ht="13.5"/>
    <row r="3055" s="92" customFormat="true" ht="13.5"/>
    <row r="3056" s="92" customFormat="true" ht="13.5"/>
    <row r="3057" s="92" customFormat="true" ht="13.5"/>
    <row r="3058" s="92" customFormat="true" ht="13.5"/>
    <row r="3059" s="92" customFormat="true" ht="13.5"/>
    <row r="3060" s="92" customFormat="true" ht="13.5"/>
    <row r="3061" s="92" customFormat="true" ht="13.5"/>
    <row r="3062" s="92" customFormat="true" ht="13.5"/>
    <row r="3063" s="92" customFormat="true" ht="13.5"/>
    <row r="3064" s="92" customFormat="true" ht="13.5"/>
    <row r="3065" s="92" customFormat="true" ht="13.5"/>
    <row r="3066" s="92" customFormat="true" ht="13.5"/>
    <row r="3067" s="92" customFormat="true" ht="13.5"/>
    <row r="3068" s="92" customFormat="true" ht="13.5"/>
    <row r="3069" s="92" customFormat="true" ht="13.5"/>
    <row r="3070" s="92" customFormat="true" ht="13.5"/>
    <row r="3071" s="92" customFormat="true" ht="13.5"/>
    <row r="3072" s="92" customFormat="true" ht="13.5"/>
    <row r="3073" s="92" customFormat="true" ht="13.5"/>
    <row r="3074" s="92" customFormat="true" ht="13.5"/>
    <row r="3075" s="92" customFormat="true" ht="13.5"/>
    <row r="3076" s="92" customFormat="true" ht="13.5"/>
    <row r="3077" s="92" customFormat="true" ht="13.5"/>
    <row r="3078" s="92" customFormat="true" ht="13.5"/>
    <row r="3079" s="92" customFormat="true" ht="13.5"/>
    <row r="3080" s="92" customFormat="true" ht="13.5"/>
    <row r="3081" s="92" customFormat="true" ht="13.5"/>
    <row r="3082" s="92" customFormat="true" ht="13.5"/>
    <row r="3083" s="92" customFormat="true" ht="13.5"/>
    <row r="3084" s="92" customFormat="true" ht="13.5"/>
    <row r="3085" s="92" customFormat="true" ht="13.5"/>
    <row r="3086" s="92" customFormat="true" ht="13.5"/>
    <row r="3087" s="92" customFormat="true" ht="13.5"/>
    <row r="3088" s="92" customFormat="true" ht="13.5"/>
    <row r="3089" s="92" customFormat="true" ht="13.5"/>
    <row r="3090" s="92" customFormat="true" ht="13.5"/>
    <row r="3091" s="92" customFormat="true" ht="13.5"/>
    <row r="3092" s="92" customFormat="true" ht="13.5"/>
    <row r="3093" s="92" customFormat="true" ht="13.5"/>
    <row r="3094" s="92" customFormat="true" ht="13.5"/>
    <row r="3095" s="92" customFormat="true" ht="13.5"/>
    <row r="3096" s="92" customFormat="true" ht="13.5"/>
    <row r="3097" s="92" customFormat="true" ht="13.5"/>
    <row r="3098" s="92" customFormat="true" ht="13.5"/>
    <row r="3099" s="92" customFormat="true" ht="13.5"/>
    <row r="3100" s="92" customFormat="true" ht="13.5"/>
    <row r="3101" s="92" customFormat="true" ht="13.5"/>
    <row r="3102" s="92" customFormat="true" ht="13.5"/>
    <row r="3103" s="92" customFormat="true" ht="13.5"/>
    <row r="3104" s="92" customFormat="true" ht="13.5"/>
    <row r="3105" s="92" customFormat="true" ht="13.5"/>
    <row r="3106" s="92" customFormat="true" ht="13.5"/>
    <row r="3107" s="92" customFormat="true" ht="13.5"/>
    <row r="3108" s="92" customFormat="true" ht="13.5"/>
    <row r="3109" s="92" customFormat="true" ht="13.5"/>
    <row r="3110" s="92" customFormat="true" ht="13.5"/>
    <row r="3111" s="92" customFormat="true" ht="13.5"/>
    <row r="3112" s="92" customFormat="true" ht="13.5"/>
    <row r="3113" s="92" customFormat="true" ht="13.5"/>
    <row r="3114" s="92" customFormat="true" ht="13.5"/>
    <row r="3115" s="92" customFormat="true" ht="13.5"/>
    <row r="3116" s="92" customFormat="true" ht="13.5"/>
    <row r="3117" s="92" customFormat="true" ht="13.5"/>
    <row r="3118" s="92" customFormat="true" ht="13.5"/>
    <row r="3119" s="92" customFormat="true" ht="13.5"/>
    <row r="3120" s="92" customFormat="true" ht="13.5"/>
    <row r="3121" s="92" customFormat="true" ht="13.5"/>
    <row r="3122" s="92" customFormat="true" ht="13.5"/>
    <row r="3123" s="92" customFormat="true" ht="13.5"/>
    <row r="3124" s="92" customFormat="true" ht="13.5"/>
    <row r="3125" s="92" customFormat="true" ht="13.5"/>
    <row r="3126" s="92" customFormat="true" ht="13.5"/>
    <row r="3127" s="92" customFormat="true" ht="13.5"/>
    <row r="3128" s="92" customFormat="true" ht="13.5"/>
    <row r="3129" s="92" customFormat="true" ht="13.5"/>
    <row r="3130" s="92" customFormat="true" ht="13.5"/>
    <row r="3131" s="92" customFormat="true" ht="13.5"/>
    <row r="3132" s="92" customFormat="true" ht="13.5"/>
    <row r="3133" s="92" customFormat="true" ht="13.5"/>
    <row r="3134" s="92" customFormat="true" ht="13.5"/>
    <row r="3135" s="92" customFormat="true" ht="13.5"/>
    <row r="3136" s="92" customFormat="true" ht="13.5"/>
    <row r="3137" s="92" customFormat="true" ht="13.5"/>
    <row r="3138" s="92" customFormat="true" ht="13.5"/>
    <row r="3139" s="92" customFormat="true" ht="13.5"/>
    <row r="3140" s="92" customFormat="true" ht="13.5"/>
    <row r="3141" s="92" customFormat="true" ht="13.5"/>
    <row r="3142" s="92" customFormat="true" ht="13.5"/>
    <row r="3143" s="92" customFormat="true" ht="13.5"/>
    <row r="3144" s="92" customFormat="true" ht="13.5"/>
    <row r="3145" s="92" customFormat="true" ht="13.5"/>
    <row r="3146" s="92" customFormat="true" ht="13.5"/>
    <row r="3147" s="92" customFormat="true" ht="13.5"/>
    <row r="3148" s="92" customFormat="true" ht="13.5"/>
    <row r="3149" s="92" customFormat="true" ht="13.5"/>
    <row r="3150" s="92" customFormat="true" ht="13.5"/>
    <row r="3151" s="92" customFormat="true" ht="13.5"/>
    <row r="3152" s="92" customFormat="true" ht="13.5"/>
    <row r="3153" s="92" customFormat="true" ht="13.5"/>
    <row r="3154" s="92" customFormat="true" ht="13.5"/>
    <row r="3155" s="92" customFormat="true" ht="13.5"/>
    <row r="3156" s="92" customFormat="true" ht="13.5"/>
    <row r="3157" s="92" customFormat="true" ht="13.5"/>
    <row r="3158" s="92" customFormat="true" ht="13.5"/>
    <row r="3159" s="92" customFormat="true" ht="13.5"/>
    <row r="3160" s="92" customFormat="true" ht="13.5"/>
    <row r="3161" s="92" customFormat="true" ht="13.5"/>
    <row r="3162" s="92" customFormat="true" ht="13.5"/>
    <row r="3163" s="92" customFormat="true" ht="13.5"/>
    <row r="3164" s="92" customFormat="true" ht="13.5"/>
    <row r="3165" s="92" customFormat="true" ht="13.5"/>
    <row r="3166" s="92" customFormat="true" ht="13.5"/>
    <row r="3167" s="92" customFormat="true" ht="13.5"/>
    <row r="3168" s="92" customFormat="true" ht="13.5"/>
    <row r="3169" s="92" customFormat="true" ht="13.5"/>
    <row r="3170" s="92" customFormat="true" ht="13.5"/>
    <row r="3171" s="92" customFormat="true" ht="13.5"/>
    <row r="3172" s="92" customFormat="true" ht="13.5"/>
    <row r="3173" s="92" customFormat="true" ht="13.5"/>
    <row r="3174" s="92" customFormat="true" ht="13.5"/>
    <row r="3175" s="92" customFormat="true" ht="13.5"/>
    <row r="3176" s="92" customFormat="true" ht="13.5"/>
    <row r="3177" s="92" customFormat="true" ht="13.5"/>
    <row r="3178" s="92" customFormat="true" ht="13.5"/>
    <row r="3179" s="92" customFormat="true" ht="13.5"/>
    <row r="3180" s="92" customFormat="true" ht="13.5"/>
    <row r="3181" s="92" customFormat="true" ht="13.5"/>
    <row r="3182" s="92" customFormat="true" ht="13.5"/>
    <row r="3183" s="92" customFormat="true" ht="13.5"/>
    <row r="3184" s="92" customFormat="true" ht="13.5"/>
    <row r="3185" s="92" customFormat="true" ht="13.5"/>
    <row r="3186" s="92" customFormat="true" ht="13.5"/>
    <row r="3187" s="92" customFormat="true" ht="13.5"/>
    <row r="3188" s="92" customFormat="true" ht="13.5"/>
    <row r="3189" s="92" customFormat="true" ht="13.5"/>
    <row r="3190" s="92" customFormat="true" ht="13.5"/>
    <row r="3191" s="92" customFormat="true" ht="13.5"/>
    <row r="3192" s="92" customFormat="true" ht="13.5"/>
    <row r="3193" s="92" customFormat="true" ht="13.5"/>
    <row r="3194" s="92" customFormat="true" ht="13.5"/>
    <row r="3195" s="92" customFormat="true" ht="13.5"/>
    <row r="3196" s="92" customFormat="true" ht="13.5"/>
    <row r="3197" s="92" customFormat="true" ht="13.5"/>
    <row r="3198" s="92" customFormat="true" ht="13.5"/>
    <row r="3199" s="92" customFormat="true" ht="13.5"/>
    <row r="3200" s="92" customFormat="true" ht="13.5"/>
    <row r="3201" s="92" customFormat="true" ht="13.5"/>
    <row r="3202" s="92" customFormat="true" ht="13.5"/>
    <row r="3203" s="92" customFormat="true" ht="13.5"/>
    <row r="3204" s="92" customFormat="true" ht="13.5"/>
    <row r="3205" s="92" customFormat="true" ht="13.5"/>
    <row r="3206" s="92" customFormat="true" ht="13.5"/>
    <row r="3207" s="92" customFormat="true" ht="13.5"/>
    <row r="3208" s="92" customFormat="true" ht="13.5"/>
    <row r="3209" s="92" customFormat="true" ht="13.5"/>
    <row r="3210" s="92" customFormat="true" ht="13.5"/>
    <row r="3211" s="92" customFormat="true" ht="13.5"/>
    <row r="3212" s="92" customFormat="true" ht="13.5"/>
    <row r="3213" s="92" customFormat="true" ht="13.5"/>
    <row r="3214" s="92" customFormat="true" ht="13.5"/>
    <row r="3215" s="92" customFormat="true" ht="13.5"/>
    <row r="3216" s="92" customFormat="true" ht="13.5"/>
    <row r="3217" s="92" customFormat="true" ht="13.5"/>
    <row r="3218" s="92" customFormat="true" ht="13.5"/>
    <row r="3219" s="92" customFormat="true" ht="13.5"/>
    <row r="3220" s="92" customFormat="true" ht="13.5"/>
    <row r="3221" s="92" customFormat="true" ht="13.5"/>
    <row r="3222" s="92" customFormat="true" ht="13.5"/>
    <row r="3223" s="92" customFormat="true" ht="13.5"/>
    <row r="3224" s="92" customFormat="true" ht="13.5"/>
    <row r="3225" s="92" customFormat="true" ht="13.5"/>
    <row r="3226" s="92" customFormat="true" ht="13.5"/>
    <row r="3227" s="92" customFormat="true" ht="13.5"/>
    <row r="3228" s="92" customFormat="true" ht="13.5"/>
    <row r="3229" s="92" customFormat="true" ht="13.5"/>
    <row r="3230" s="92" customFormat="true" ht="13.5"/>
    <row r="3231" s="92" customFormat="true" ht="13.5"/>
    <row r="3232" s="92" customFormat="true" ht="13.5"/>
    <row r="3233" s="92" customFormat="true" ht="13.5"/>
    <row r="3234" s="92" customFormat="true" ht="13.5"/>
    <row r="3235" s="92" customFormat="true" ht="13.5"/>
    <row r="3236" s="92" customFormat="true" ht="13.5"/>
    <row r="3237" s="92" customFormat="true" ht="13.5"/>
    <row r="3238" s="92" customFormat="true" ht="13.5"/>
    <row r="3239" s="92" customFormat="true" ht="13.5"/>
    <row r="3240" s="92" customFormat="true" ht="13.5"/>
    <row r="3241" s="92" customFormat="true" ht="13.5"/>
    <row r="3242" s="92" customFormat="true" ht="13.5"/>
    <row r="3243" s="92" customFormat="true" ht="13.5"/>
    <row r="3244" s="92" customFormat="true" ht="13.5"/>
    <row r="3245" s="92" customFormat="true" ht="13.5"/>
    <row r="3246" s="92" customFormat="true" ht="13.5"/>
    <row r="3247" s="92" customFormat="true" ht="13.5"/>
    <row r="3248" s="92" customFormat="true" ht="13.5"/>
    <row r="3249" s="92" customFormat="true" ht="13.5"/>
    <row r="3250" s="92" customFormat="true" ht="13.5"/>
    <row r="3251" s="92" customFormat="true" ht="13.5"/>
    <row r="3252" s="92" customFormat="true" ht="13.5"/>
    <row r="3253" s="92" customFormat="true" ht="13.5"/>
    <row r="3254" s="92" customFormat="true" ht="13.5"/>
    <row r="3255" s="92" customFormat="true" ht="13.5"/>
    <row r="3256" s="92" customFormat="true" ht="13.5"/>
    <row r="3257" s="92" customFormat="true" ht="13.5"/>
    <row r="3258" s="92" customFormat="true" ht="13.5"/>
    <row r="3259" s="92" customFormat="true" ht="13.5"/>
    <row r="3260" s="92" customFormat="true" ht="13.5"/>
    <row r="3261" s="92" customFormat="true" ht="13.5"/>
    <row r="3262" s="92" customFormat="true" ht="13.5"/>
    <row r="3263" s="92" customFormat="true" ht="13.5"/>
    <row r="3264" s="92" customFormat="true" ht="13.5"/>
    <row r="3265" s="92" customFormat="true" ht="13.5"/>
    <row r="3266" s="92" customFormat="true" ht="13.5"/>
    <row r="3267" s="92" customFormat="true" ht="13.5"/>
    <row r="3268" s="92" customFormat="true" ht="13.5"/>
    <row r="3269" s="92" customFormat="true" ht="13.5"/>
    <row r="3270" s="92" customFormat="true" ht="13.5"/>
    <row r="3271" s="92" customFormat="true" ht="13.5"/>
    <row r="3272" s="92" customFormat="true" ht="13.5"/>
    <row r="3273" s="92" customFormat="true" ht="13.5"/>
    <row r="3274" s="92" customFormat="true" ht="13.5"/>
    <row r="3275" s="92" customFormat="true" ht="13.5"/>
    <row r="3276" s="92" customFormat="true" ht="13.5"/>
    <row r="3277" s="92" customFormat="true" ht="13.5"/>
    <row r="3278" s="92" customFormat="true" ht="13.5"/>
    <row r="3279" s="92" customFormat="true" ht="13.5"/>
    <row r="3280" s="92" customFormat="true" ht="13.5"/>
    <row r="3281" s="92" customFormat="true" ht="13.5"/>
    <row r="3282" s="92" customFormat="true" ht="13.5"/>
    <row r="3283" s="92" customFormat="true" ht="13.5"/>
    <row r="3284" s="92" customFormat="true" ht="13.5"/>
    <row r="3285" s="92" customFormat="true" ht="13.5"/>
    <row r="3286" s="92" customFormat="true" ht="13.5"/>
    <row r="3287" s="92" customFormat="true" ht="13.5"/>
    <row r="3288" s="92" customFormat="true" ht="13.5"/>
    <row r="3289" s="92" customFormat="true" ht="13.5"/>
    <row r="3290" s="92" customFormat="true" ht="13.5"/>
    <row r="3291" s="92" customFormat="true" ht="13.5"/>
    <row r="3292" s="92" customFormat="true" ht="13.5"/>
    <row r="3293" s="92" customFormat="true" ht="13.5"/>
    <row r="3294" s="92" customFormat="true" ht="13.5"/>
    <row r="3295" s="92" customFormat="true" ht="13.5"/>
    <row r="3296" s="92" customFormat="true" ht="13.5"/>
    <row r="3297" s="92" customFormat="true" ht="13.5"/>
    <row r="3298" s="92" customFormat="true" ht="13.5"/>
    <row r="3299" s="92" customFormat="true" ht="13.5"/>
    <row r="3300" s="92" customFormat="true" ht="13.5"/>
    <row r="3301" s="92" customFormat="true" ht="13.5"/>
    <row r="3302" s="92" customFormat="true" ht="13.5"/>
    <row r="3303" s="92" customFormat="true" ht="13.5"/>
    <row r="3304" s="92" customFormat="true" ht="13.5"/>
    <row r="3305" s="92" customFormat="true" ht="13.5"/>
    <row r="3306" s="92" customFormat="true" ht="13.5"/>
    <row r="3307" s="92" customFormat="true" ht="13.5"/>
    <row r="3308" s="92" customFormat="true" ht="13.5"/>
    <row r="3309" s="92" customFormat="true" ht="13.5"/>
    <row r="3310" s="92" customFormat="true" ht="13.5"/>
    <row r="3311" s="92" customFormat="true" ht="13.5"/>
    <row r="3312" s="92" customFormat="true" ht="13.5"/>
    <row r="3313" s="92" customFormat="true" ht="13.5"/>
    <row r="3314" s="92" customFormat="true" ht="13.5"/>
    <row r="3315" s="92" customFormat="true" ht="13.5"/>
    <row r="3316" s="92" customFormat="true" ht="13.5"/>
    <row r="3317" s="92" customFormat="true" ht="13.5"/>
    <row r="3318" s="92" customFormat="true" ht="13.5"/>
    <row r="3319" s="92" customFormat="true" ht="13.5"/>
    <row r="3320" s="92" customFormat="true" ht="13.5"/>
    <row r="3321" s="92" customFormat="true" ht="13.5"/>
    <row r="3322" s="92" customFormat="true" ht="13.5"/>
    <row r="3323" s="92" customFormat="true" ht="13.5"/>
    <row r="3324" s="92" customFormat="true" ht="13.5"/>
    <row r="3325" s="92" customFormat="true" ht="13.5"/>
    <row r="3326" s="92" customFormat="true" ht="13.5"/>
    <row r="3327" s="92" customFormat="true" ht="13.5"/>
    <row r="3328" s="92" customFormat="true" ht="13.5"/>
    <row r="3329" s="92" customFormat="true" ht="13.5"/>
    <row r="3330" s="92" customFormat="true" ht="13.5"/>
    <row r="3331" s="92" customFormat="true" ht="13.5"/>
    <row r="3332" s="92" customFormat="true" ht="13.5"/>
    <row r="3333" s="92" customFormat="true" ht="13.5"/>
    <row r="3334" s="92" customFormat="true" ht="13.5"/>
    <row r="3335" s="92" customFormat="true" ht="13.5"/>
    <row r="3336" s="92" customFormat="true" ht="13.5"/>
    <row r="3337" s="92" customFormat="true" ht="13.5"/>
    <row r="3338" s="92" customFormat="true" ht="13.5"/>
    <row r="3339" s="92" customFormat="true" ht="13.5"/>
    <row r="3340" s="92" customFormat="true" ht="13.5"/>
    <row r="3341" s="92" customFormat="true" ht="13.5"/>
    <row r="3342" s="92" customFormat="true" ht="13.5"/>
    <row r="3343" s="92" customFormat="true" ht="13.5"/>
    <row r="3344" s="92" customFormat="true" ht="13.5"/>
    <row r="3345" s="92" customFormat="true" ht="13.5"/>
    <row r="3346" s="92" customFormat="true" ht="13.5"/>
    <row r="3347" s="92" customFormat="true" ht="13.5"/>
    <row r="3348" s="92" customFormat="true" ht="13.5"/>
    <row r="3349" s="92" customFormat="true" ht="13.5"/>
    <row r="3350" s="92" customFormat="true" ht="13.5"/>
    <row r="3351" s="92" customFormat="true" ht="13.5"/>
    <row r="3352" s="92" customFormat="true" ht="13.5"/>
    <row r="3353" s="92" customFormat="true" ht="13.5"/>
    <row r="3354" s="92" customFormat="true" ht="13.5"/>
    <row r="3355" s="92" customFormat="true" ht="13.5"/>
    <row r="3356" s="92" customFormat="true" ht="13.5"/>
    <row r="3357" s="92" customFormat="true" ht="13.5"/>
    <row r="3358" s="92" customFormat="true" ht="13.5"/>
    <row r="3359" s="92" customFormat="true" ht="13.5"/>
    <row r="3360" s="92" customFormat="true" ht="13.5"/>
    <row r="3361" s="92" customFormat="true" ht="13.5"/>
    <row r="3362" s="92" customFormat="true" ht="13.5"/>
    <row r="3363" s="92" customFormat="true" ht="13.5"/>
    <row r="3364" s="92" customFormat="true" ht="13.5"/>
    <row r="3365" s="92" customFormat="true" ht="13.5"/>
    <row r="3366" s="92" customFormat="true" ht="13.5"/>
    <row r="3367" s="92" customFormat="true" ht="13.5"/>
    <row r="3368" s="92" customFormat="true" ht="13.5"/>
    <row r="3369" s="92" customFormat="true" ht="13.5"/>
    <row r="3370" s="92" customFormat="true" ht="13.5"/>
    <row r="3371" s="92" customFormat="true" ht="13.5"/>
    <row r="3372" s="92" customFormat="true" ht="13.5"/>
    <row r="3373" s="92" customFormat="true" ht="13.5"/>
    <row r="3374" s="92" customFormat="true" ht="13.5"/>
    <row r="3375" s="92" customFormat="true" ht="13.5"/>
    <row r="3376" s="92" customFormat="true" ht="13.5"/>
    <row r="3377" s="92" customFormat="true" ht="13.5"/>
    <row r="3378" s="92" customFormat="true" ht="13.5"/>
    <row r="3379" s="92" customFormat="true" ht="13.5"/>
    <row r="3380" s="92" customFormat="true" ht="13.5"/>
    <row r="3381" s="92" customFormat="true" ht="13.5"/>
    <row r="3382" s="92" customFormat="true" ht="13.5"/>
    <row r="3383" s="92" customFormat="true" ht="13.5"/>
    <row r="3384" s="92" customFormat="true" ht="13.5"/>
    <row r="3385" s="92" customFormat="true" ht="13.5"/>
    <row r="3386" s="92" customFormat="true" ht="13.5"/>
    <row r="3387" s="92" customFormat="true" ht="13.5"/>
    <row r="3388" s="92" customFormat="true" ht="13.5"/>
    <row r="3389" s="92" customFormat="true" ht="13.5"/>
    <row r="3390" s="92" customFormat="true" ht="13.5"/>
    <row r="3391" s="92" customFormat="true" ht="13.5"/>
    <row r="3392" s="92" customFormat="true" ht="13.5"/>
    <row r="3393" s="92" customFormat="true" ht="13.5"/>
    <row r="3394" s="92" customFormat="true" ht="13.5"/>
    <row r="3395" s="92" customFormat="true" ht="13.5"/>
    <row r="3396" s="92" customFormat="true" ht="13.5"/>
    <row r="3397" s="92" customFormat="true" ht="13.5"/>
    <row r="3398" s="92" customFormat="true" ht="13.5"/>
    <row r="3399" s="92" customFormat="true" ht="13.5"/>
    <row r="3400" s="92" customFormat="true" ht="13.5"/>
    <row r="3401" s="92" customFormat="true" ht="13.5"/>
    <row r="3402" s="92" customFormat="true" ht="13.5"/>
    <row r="3403" s="92" customFormat="true" ht="13.5"/>
    <row r="3404" s="92" customFormat="true" ht="13.5"/>
    <row r="3405" s="92" customFormat="true" ht="13.5"/>
    <row r="3406" s="92" customFormat="true" ht="13.5"/>
    <row r="3407" s="92" customFormat="true" ht="13.5"/>
    <row r="3408" s="92" customFormat="true" ht="13.5"/>
    <row r="3409" s="92" customFormat="true" ht="13.5"/>
    <row r="3410" s="92" customFormat="true" ht="13.5"/>
    <row r="3411" s="92" customFormat="true" ht="13.5"/>
    <row r="3412" s="92" customFormat="true" ht="13.5"/>
    <row r="3413" s="92" customFormat="true" ht="13.5"/>
    <row r="3414" s="92" customFormat="true" ht="13.5"/>
    <row r="3415" s="92" customFormat="true" ht="13.5"/>
    <row r="3416" s="92" customFormat="true" ht="13.5"/>
    <row r="3417" s="92" customFormat="true" ht="13.5"/>
    <row r="3418" s="92" customFormat="true" ht="13.5"/>
    <row r="3419" s="92" customFormat="true" ht="13.5"/>
    <row r="3420" s="92" customFormat="true" ht="13.5"/>
    <row r="3421" s="92" customFormat="true" ht="13.5"/>
    <row r="3422" s="92" customFormat="true" ht="13.5"/>
    <row r="3423" s="92" customFormat="true" ht="13.5"/>
    <row r="3424" s="92" customFormat="true" ht="13.5"/>
    <row r="3425" s="92" customFormat="true" ht="13.5"/>
    <row r="3426" s="92" customFormat="true" ht="13.5"/>
    <row r="3427" s="92" customFormat="true" ht="13.5"/>
    <row r="3428" s="92" customFormat="true" ht="13.5"/>
    <row r="3429" s="92" customFormat="true" ht="13.5"/>
    <row r="3430" s="92" customFormat="true" ht="13.5"/>
    <row r="3431" s="92" customFormat="true" ht="13.5"/>
    <row r="3432" s="92" customFormat="true" ht="13.5"/>
    <row r="3433" s="92" customFormat="true" ht="13.5"/>
    <row r="3434" s="92" customFormat="true" ht="13.5"/>
    <row r="3435" s="92" customFormat="true" ht="13.5"/>
    <row r="3436" s="92" customFormat="true" ht="13.5"/>
    <row r="3437" s="92" customFormat="true" ht="13.5"/>
    <row r="3438" s="92" customFormat="true" ht="13.5"/>
    <row r="3439" s="92" customFormat="true" ht="13.5"/>
    <row r="3440" s="92" customFormat="true" ht="13.5"/>
    <row r="3441" s="92" customFormat="true" ht="13.5"/>
    <row r="3442" s="92" customFormat="true" ht="13.5"/>
    <row r="3443" s="92" customFormat="true" ht="13.5"/>
    <row r="3444" s="92" customFormat="true" ht="13.5"/>
    <row r="3445" s="92" customFormat="true" ht="13.5"/>
    <row r="3446" s="92" customFormat="true" ht="13.5"/>
    <row r="3447" s="92" customFormat="true" ht="13.5"/>
    <row r="3448" s="92" customFormat="true" ht="13.5"/>
    <row r="3449" s="92" customFormat="true" ht="13.5"/>
    <row r="3450" s="92" customFormat="true" ht="13.5"/>
    <row r="3451" s="92" customFormat="true" ht="13.5"/>
    <row r="3452" s="92" customFormat="true" ht="13.5"/>
    <row r="3453" s="92" customFormat="true" ht="13.5"/>
    <row r="3454" s="92" customFormat="true" ht="13.5"/>
    <row r="3455" s="92" customFormat="true" ht="13.5"/>
    <row r="3456" s="92" customFormat="true" ht="13.5"/>
    <row r="3457" s="92" customFormat="true" ht="13.5"/>
    <row r="3458" s="92" customFormat="true" ht="13.5"/>
    <row r="3459" s="92" customFormat="true" ht="13.5"/>
    <row r="3460" s="92" customFormat="true" ht="13.5"/>
    <row r="3461" s="92" customFormat="true" ht="13.5"/>
    <row r="3462" s="92" customFormat="true" ht="13.5"/>
    <row r="3463" s="92" customFormat="true" ht="13.5"/>
    <row r="3464" s="92" customFormat="true" ht="13.5"/>
    <row r="3465" s="92" customFormat="true" ht="13.5"/>
    <row r="3466" s="92" customFormat="true" ht="13.5"/>
    <row r="3467" s="92" customFormat="true" ht="13.5"/>
    <row r="3468" s="92" customFormat="true" ht="13.5"/>
    <row r="3469" s="92" customFormat="true" ht="13.5"/>
    <row r="3470" s="92" customFormat="true" ht="13.5"/>
    <row r="3471" s="92" customFormat="true" ht="13.5"/>
    <row r="3472" s="92" customFormat="true" ht="13.5"/>
    <row r="3473" s="92" customFormat="true" ht="13.5"/>
    <row r="3474" s="92" customFormat="true" ht="13.5"/>
    <row r="3475" s="92" customFormat="true" ht="13.5"/>
    <row r="3476" s="92" customFormat="true" ht="13.5"/>
    <row r="3477" s="92" customFormat="true" ht="13.5"/>
    <row r="3478" s="92" customFormat="true" ht="13.5"/>
    <row r="3479" s="92" customFormat="true" ht="13.5"/>
    <row r="3480" s="92" customFormat="true" ht="13.5"/>
    <row r="3481" s="92" customFormat="true" ht="13.5"/>
    <row r="3482" s="92" customFormat="true" ht="13.5"/>
    <row r="3483" s="92" customFormat="true" ht="13.5"/>
    <row r="3484" s="92" customFormat="true" ht="13.5"/>
    <row r="3485" s="92" customFormat="true" ht="13.5"/>
    <row r="3486" s="92" customFormat="true" ht="13.5"/>
    <row r="3487" s="92" customFormat="true" ht="13.5"/>
    <row r="3488" s="92" customFormat="true" ht="13.5"/>
    <row r="3489" s="92" customFormat="true" ht="13.5"/>
    <row r="3490" s="92" customFormat="true" ht="13.5"/>
    <row r="3491" s="92" customFormat="true" ht="13.5"/>
    <row r="3492" s="92" customFormat="true" ht="13.5"/>
    <row r="3493" s="92" customFormat="true" ht="13.5"/>
    <row r="3494" s="92" customFormat="true" ht="13.5"/>
    <row r="3495" s="92" customFormat="true" ht="13.5"/>
    <row r="3496" s="92" customFormat="true" ht="13.5"/>
    <row r="3497" s="92" customFormat="true" ht="13.5"/>
    <row r="3498" s="92" customFormat="true" ht="13.5"/>
    <row r="3499" s="92" customFormat="true" ht="13.5"/>
    <row r="3500" s="92" customFormat="true" ht="13.5"/>
    <row r="3501" s="92" customFormat="true" ht="13.5"/>
    <row r="3502" s="92" customFormat="true" ht="13.5"/>
    <row r="3503" s="92" customFormat="true" ht="13.5"/>
    <row r="3504" s="92" customFormat="true" ht="13.5"/>
    <row r="3505" s="92" customFormat="true" ht="13.5"/>
    <row r="3506" s="92" customFormat="true" ht="13.5"/>
    <row r="3507" s="92" customFormat="true" ht="13.5"/>
    <row r="3508" s="92" customFormat="true" ht="13.5"/>
    <row r="3509" s="92" customFormat="true" ht="13.5"/>
    <row r="3510" s="92" customFormat="true" ht="13.5"/>
    <row r="3511" s="92" customFormat="true" ht="13.5"/>
    <row r="3512" s="92" customFormat="true" ht="13.5"/>
    <row r="3513" s="92" customFormat="true" ht="13.5"/>
    <row r="3514" s="92" customFormat="true" ht="13.5"/>
    <row r="3515" s="92" customFormat="true" ht="13.5"/>
    <row r="3516" s="92" customFormat="true" ht="13.5"/>
    <row r="3517" s="92" customFormat="true" ht="13.5"/>
    <row r="3518" s="92" customFormat="true" ht="13.5"/>
    <row r="3519" s="92" customFormat="true" ht="13.5"/>
    <row r="3520" s="92" customFormat="true" ht="13.5"/>
    <row r="3521" s="92" customFormat="true" ht="13.5"/>
    <row r="3522" s="92" customFormat="true" ht="13.5"/>
    <row r="3523" s="92" customFormat="true" ht="13.5"/>
    <row r="3524" s="92" customFormat="true" ht="13.5"/>
    <row r="3525" s="92" customFormat="true" ht="13.5"/>
    <row r="3526" s="92" customFormat="true" ht="13.5"/>
    <row r="3527" s="92" customFormat="true" ht="13.5"/>
    <row r="3528" s="92" customFormat="true" ht="13.5"/>
    <row r="3529" s="92" customFormat="true" ht="13.5"/>
    <row r="3530" s="92" customFormat="true" ht="13.5"/>
    <row r="3531" s="92" customFormat="true" ht="13.5"/>
    <row r="3532" s="92" customFormat="true" ht="13.5"/>
    <row r="3533" s="92" customFormat="true" ht="13.5"/>
    <row r="3534" s="92" customFormat="true" ht="13.5"/>
    <row r="3535" s="92" customFormat="true" ht="13.5"/>
    <row r="3536" s="92" customFormat="true" ht="13.5"/>
    <row r="3537" s="92" customFormat="true" ht="13.5"/>
    <row r="3538" s="92" customFormat="true" ht="13.5"/>
    <row r="3539" s="92" customFormat="true" ht="13.5"/>
    <row r="3540" s="92" customFormat="true" ht="13.5"/>
    <row r="3541" s="92" customFormat="true" ht="13.5"/>
    <row r="3542" s="92" customFormat="true" ht="13.5"/>
    <row r="3543" s="92" customFormat="true" ht="13.5"/>
    <row r="3544" s="92" customFormat="true" ht="13.5"/>
    <row r="3545" s="92" customFormat="true" ht="13.5"/>
    <row r="3546" s="92" customFormat="true" ht="13.5"/>
    <row r="3547" s="92" customFormat="true" ht="13.5"/>
    <row r="3548" s="92" customFormat="true" ht="13.5"/>
    <row r="3549" s="92" customFormat="true" ht="13.5"/>
    <row r="3550" s="92" customFormat="true" ht="13.5"/>
    <row r="3551" s="92" customFormat="true" ht="13.5"/>
    <row r="3552" s="92" customFormat="true" ht="13.5"/>
    <row r="3553" s="92" customFormat="true" ht="13.5"/>
    <row r="3554" s="92" customFormat="true" ht="13.5"/>
    <row r="3555" s="92" customFormat="true" ht="13.5"/>
    <row r="3556" s="92" customFormat="true" ht="13.5"/>
    <row r="3557" s="92" customFormat="true" ht="13.5"/>
    <row r="3558" s="92" customFormat="true" ht="13.5"/>
    <row r="3559" s="92" customFormat="true" ht="13.5"/>
    <row r="3560" s="92" customFormat="true" ht="13.5"/>
    <row r="3561" s="92" customFormat="true" ht="13.5"/>
    <row r="3562" s="92" customFormat="true" ht="13.5"/>
    <row r="3563" s="92" customFormat="true" ht="13.5"/>
    <row r="3564" s="92" customFormat="true" ht="13.5"/>
    <row r="3565" s="92" customFormat="true" ht="13.5"/>
    <row r="3566" s="92" customFormat="true" ht="13.5"/>
    <row r="3567" s="92" customFormat="true" ht="13.5"/>
    <row r="3568" s="92" customFormat="true" ht="13.5"/>
    <row r="3569" s="92" customFormat="true" ht="13.5"/>
    <row r="3570" s="92" customFormat="true" ht="13.5"/>
    <row r="3571" s="92" customFormat="true" ht="13.5"/>
    <row r="3572" s="92" customFormat="true" ht="13.5"/>
    <row r="3573" s="92" customFormat="true" ht="13.5"/>
    <row r="3574" s="92" customFormat="true" ht="13.5"/>
    <row r="3575" s="92" customFormat="true" ht="13.5"/>
    <row r="3576" s="92" customFormat="true" ht="13.5"/>
    <row r="3577" s="92" customFormat="true" ht="13.5"/>
    <row r="3578" s="92" customFormat="true" ht="13.5"/>
    <row r="3579" s="92" customFormat="true" ht="13.5"/>
    <row r="3580" s="92" customFormat="true" ht="13.5"/>
    <row r="3581" s="92" customFormat="true" ht="13.5"/>
    <row r="3582" s="92" customFormat="true" ht="13.5"/>
    <row r="3583" s="92" customFormat="true" ht="13.5"/>
    <row r="3584" s="92" customFormat="true" ht="13.5"/>
    <row r="3585" s="92" customFormat="true" ht="13.5"/>
    <row r="3586" s="92" customFormat="true" ht="13.5"/>
    <row r="3587" s="92" customFormat="true" ht="13.5"/>
    <row r="3588" s="92" customFormat="true" ht="13.5"/>
    <row r="3589" s="92" customFormat="true" ht="13.5"/>
    <row r="3590" s="92" customFormat="true" ht="13.5"/>
    <row r="3591" s="92" customFormat="true" ht="13.5"/>
    <row r="3592" s="92" customFormat="true" ht="13.5"/>
    <row r="3593" s="92" customFormat="true" ht="13.5"/>
    <row r="3594" s="92" customFormat="true" ht="13.5"/>
    <row r="3595" s="92" customFormat="true" ht="13.5"/>
    <row r="3596" s="92" customFormat="true" ht="13.5"/>
    <row r="3597" s="92" customFormat="true" ht="13.5"/>
    <row r="3598" s="92" customFormat="true" ht="13.5"/>
    <row r="3599" s="92" customFormat="true" ht="13.5"/>
    <row r="3600" s="92" customFormat="true" ht="13.5"/>
    <row r="3601" s="92" customFormat="true" ht="13.5"/>
    <row r="3602" s="92" customFormat="true" ht="13.5"/>
    <row r="3603" s="92" customFormat="true" ht="13.5"/>
    <row r="3604" s="92" customFormat="true" ht="13.5"/>
    <row r="3605" s="92" customFormat="true" ht="13.5"/>
    <row r="3606" s="92" customFormat="true" ht="13.5"/>
    <row r="3607" s="92" customFormat="true" ht="13.5"/>
    <row r="3608" s="92" customFormat="true" ht="13.5"/>
    <row r="3609" s="92" customFormat="true" ht="13.5"/>
    <row r="3610" s="92" customFormat="true" ht="13.5"/>
    <row r="3611" s="92" customFormat="true" ht="13.5"/>
    <row r="3612" s="92" customFormat="true" ht="13.5"/>
    <row r="3613" s="92" customFormat="true" ht="13.5"/>
    <row r="3614" s="92" customFormat="true" ht="13.5"/>
    <row r="3615" s="92" customFormat="true" ht="13.5"/>
    <row r="3616" s="92" customFormat="true" ht="13.5"/>
    <row r="3617" s="92" customFormat="true" ht="13.5"/>
    <row r="3618" s="92" customFormat="true" ht="13.5"/>
    <row r="3619" s="92" customFormat="true" ht="13.5"/>
    <row r="3620" s="92" customFormat="true" ht="13.5"/>
    <row r="3621" s="92" customFormat="true" ht="13.5"/>
    <row r="3622" s="92" customFormat="true" ht="13.5"/>
    <row r="3623" s="92" customFormat="true" ht="13.5"/>
    <row r="3624" s="92" customFormat="true" ht="13.5"/>
    <row r="3625" s="92" customFormat="true" ht="13.5"/>
    <row r="3626" s="92" customFormat="true" ht="13.5"/>
    <row r="3627" s="92" customFormat="true" ht="13.5"/>
    <row r="3628" s="92" customFormat="true" ht="13.5"/>
    <row r="3629" s="92" customFormat="true" ht="13.5"/>
    <row r="3630" s="92" customFormat="true" ht="13.5"/>
    <row r="3631" s="92" customFormat="true" ht="13.5"/>
    <row r="3632" s="92" customFormat="true" ht="13.5"/>
    <row r="3633" s="92" customFormat="true" ht="13.5"/>
    <row r="3634" s="92" customFormat="true" ht="13.5"/>
    <row r="3635" s="92" customFormat="true" ht="13.5"/>
    <row r="3636" s="92" customFormat="true" ht="13.5"/>
    <row r="3637" s="92" customFormat="true" ht="13.5"/>
    <row r="3638" s="92" customFormat="true" ht="13.5"/>
    <row r="3639" s="92" customFormat="true" ht="13.5"/>
    <row r="3640" s="92" customFormat="true" ht="13.5"/>
    <row r="3641" s="92" customFormat="true" ht="13.5"/>
    <row r="3642" s="92" customFormat="true" ht="13.5"/>
    <row r="3643" s="92" customFormat="true" ht="13.5"/>
    <row r="3644" s="92" customFormat="true" ht="13.5"/>
    <row r="3645" s="92" customFormat="true" ht="13.5"/>
    <row r="3646" s="92" customFormat="true" ht="13.5"/>
    <row r="3647" s="92" customFormat="true" ht="13.5"/>
    <row r="3648" s="92" customFormat="true" ht="13.5"/>
    <row r="3649" s="92" customFormat="true" ht="13.5"/>
    <row r="3650" s="92" customFormat="true" ht="13.5"/>
    <row r="3651" s="92" customFormat="true" ht="13.5"/>
    <row r="3652" s="92" customFormat="true" ht="13.5"/>
    <row r="3653" s="92" customFormat="true" ht="13.5"/>
    <row r="3654" s="92" customFormat="true" ht="13.5"/>
    <row r="3655" s="92" customFormat="true" ht="13.5"/>
    <row r="3656" s="92" customFormat="true" ht="13.5"/>
    <row r="3657" s="92" customFormat="true" ht="13.5"/>
    <row r="3658" s="92" customFormat="true" ht="13.5"/>
    <row r="3659" s="92" customFormat="true" ht="13.5"/>
    <row r="3660" s="92" customFormat="true" ht="13.5"/>
    <row r="3661" s="92" customFormat="true" ht="13.5"/>
    <row r="3662" s="92" customFormat="true" ht="13.5"/>
    <row r="3663" s="92" customFormat="true" ht="13.5"/>
    <row r="3664" s="92" customFormat="true" ht="13.5"/>
    <row r="3665" s="92" customFormat="true" ht="13.5"/>
    <row r="3666" s="92" customFormat="true" ht="13.5"/>
    <row r="3667" s="92" customFormat="true" ht="13.5"/>
    <row r="3668" s="92" customFormat="true" ht="13.5"/>
    <row r="3669" s="92" customFormat="true" ht="13.5"/>
    <row r="3670" s="92" customFormat="true" ht="13.5"/>
    <row r="3671" s="92" customFormat="true" ht="13.5"/>
    <row r="3672" s="92" customFormat="true" ht="13.5"/>
    <row r="3673" s="92" customFormat="true" ht="13.5"/>
    <row r="3674" s="92" customFormat="true" ht="13.5"/>
    <row r="3675" s="92" customFormat="true" ht="13.5"/>
    <row r="3676" s="92" customFormat="true" ht="13.5"/>
    <row r="3677" s="92" customFormat="true" ht="13.5"/>
    <row r="3678" s="92" customFormat="true" ht="13.5"/>
    <row r="3679" s="92" customFormat="true" ht="13.5"/>
    <row r="3680" s="92" customFormat="true" ht="13.5"/>
    <row r="3681" s="92" customFormat="true" ht="13.5"/>
    <row r="3682" s="92" customFormat="true" ht="13.5"/>
    <row r="3683" s="92" customFormat="true" ht="13.5"/>
    <row r="3684" s="92" customFormat="true" ht="13.5"/>
    <row r="3685" s="92" customFormat="true" ht="13.5"/>
    <row r="3686" s="92" customFormat="true" ht="13.5"/>
    <row r="3687" s="92" customFormat="true" ht="13.5"/>
    <row r="3688" s="92" customFormat="true" ht="13.5"/>
    <row r="3689" s="92" customFormat="true" ht="13.5"/>
    <row r="3690" s="92" customFormat="true" ht="13.5"/>
    <row r="3691" s="92" customFormat="true" ht="13.5"/>
    <row r="3692" s="92" customFormat="true" ht="13.5"/>
    <row r="3693" s="92" customFormat="true" ht="13.5"/>
    <row r="3694" s="92" customFormat="true" ht="13.5"/>
    <row r="3695" s="92" customFormat="true" ht="13.5"/>
    <row r="3696" s="92" customFormat="true" ht="13.5"/>
    <row r="3697" s="92" customFormat="true" ht="13.5"/>
    <row r="3698" s="92" customFormat="true" ht="13.5"/>
    <row r="3699" s="92" customFormat="true" ht="13.5"/>
    <row r="3700" s="92" customFormat="true" ht="13.5"/>
    <row r="3701" s="92" customFormat="true" ht="13.5"/>
    <row r="3702" s="92" customFormat="true" ht="13.5"/>
    <row r="3703" s="92" customFormat="true" ht="13.5"/>
    <row r="3704" s="92" customFormat="true" ht="13.5"/>
    <row r="3705" s="92" customFormat="true" ht="13.5"/>
    <row r="3706" s="92" customFormat="true" ht="13.5"/>
    <row r="3707" s="92" customFormat="true" ht="13.5"/>
    <row r="3708" s="92" customFormat="true" ht="13.5"/>
    <row r="3709" s="92" customFormat="true" ht="13.5"/>
    <row r="3710" s="92" customFormat="true" ht="13.5"/>
    <row r="3711" s="92" customFormat="true" ht="13.5"/>
    <row r="3712" s="92" customFormat="true" ht="13.5"/>
    <row r="3713" s="92" customFormat="true" ht="13.5"/>
    <row r="3714" s="92" customFormat="true" ht="13.5"/>
    <row r="3715" s="92" customFormat="true" ht="13.5"/>
    <row r="3716" s="92" customFormat="true" ht="13.5"/>
    <row r="3717" s="92" customFormat="true" ht="13.5"/>
    <row r="3718" s="92" customFormat="true" ht="13.5"/>
    <row r="3719" s="92" customFormat="true" ht="13.5"/>
    <row r="3720" s="92" customFormat="true" ht="13.5"/>
    <row r="3721" s="92" customFormat="true" ht="13.5"/>
    <row r="3722" s="92" customFormat="true" ht="13.5"/>
    <row r="3723" s="92" customFormat="true" ht="13.5"/>
    <row r="3724" s="92" customFormat="true" ht="13.5"/>
    <row r="3725" s="92" customFormat="true" ht="13.5"/>
    <row r="3726" s="92" customFormat="true" ht="13.5"/>
    <row r="3727" s="92" customFormat="true" ht="13.5"/>
    <row r="3728" s="92" customFormat="true" ht="13.5"/>
    <row r="3729" s="92" customFormat="true" ht="13.5"/>
    <row r="3730" s="92" customFormat="true" ht="13.5"/>
    <row r="3731" s="92" customFormat="true" ht="13.5"/>
    <row r="3732" s="92" customFormat="true" ht="13.5"/>
    <row r="3733" s="92" customFormat="true" ht="13.5"/>
    <row r="3734" s="92" customFormat="true" ht="13.5"/>
    <row r="3735" s="92" customFormat="true" ht="13.5"/>
    <row r="3736" s="92" customFormat="true" ht="13.5"/>
    <row r="3737" s="92" customFormat="true" ht="13.5"/>
    <row r="3738" s="92" customFormat="true" ht="13.5"/>
    <row r="3739" s="92" customFormat="true" ht="13.5"/>
    <row r="3740" s="92" customFormat="true" ht="13.5"/>
    <row r="3741" s="92" customFormat="true" ht="13.5"/>
    <row r="3742" s="92" customFormat="true" ht="13.5"/>
    <row r="3743" s="92" customFormat="true" ht="13.5"/>
    <row r="3744" s="92" customFormat="true" ht="13.5"/>
    <row r="3745" s="92" customFormat="true" ht="13.5"/>
    <row r="3746" s="92" customFormat="true" ht="13.5"/>
    <row r="3747" s="92" customFormat="true" ht="13.5"/>
    <row r="3748" s="92" customFormat="true" ht="13.5"/>
    <row r="3749" s="92" customFormat="true" ht="13.5"/>
    <row r="3750" s="92" customFormat="true" ht="13.5"/>
    <row r="3751" s="92" customFormat="true" ht="13.5"/>
    <row r="3752" s="92" customFormat="true" ht="13.5"/>
    <row r="3753" s="92" customFormat="true" ht="13.5"/>
    <row r="3754" s="92" customFormat="true" ht="13.5"/>
    <row r="3755" s="92" customFormat="true" ht="13.5"/>
    <row r="3756" s="92" customFormat="true" ht="13.5"/>
    <row r="3757" s="92" customFormat="true" ht="13.5"/>
    <row r="3758" s="92" customFormat="true" ht="13.5"/>
    <row r="3759" s="92" customFormat="true" ht="13.5"/>
    <row r="3760" s="92" customFormat="true" ht="13.5"/>
    <row r="3761" s="92" customFormat="true" ht="13.5"/>
    <row r="3762" s="92" customFormat="true" ht="13.5"/>
    <row r="3763" s="92" customFormat="true" ht="13.5"/>
    <row r="3764" s="92" customFormat="true" ht="13.5"/>
    <row r="3765" s="92" customFormat="true" ht="13.5"/>
    <row r="3766" s="92" customFormat="true" ht="13.5"/>
    <row r="3767" s="92" customFormat="true" ht="13.5"/>
    <row r="3768" s="92" customFormat="true" ht="13.5"/>
    <row r="3769" s="92" customFormat="true" ht="13.5"/>
    <row r="3770" s="92" customFormat="true" ht="13.5"/>
    <row r="3771" s="92" customFormat="true" ht="13.5"/>
    <row r="3772" s="92" customFormat="true" ht="13.5"/>
    <row r="3773" s="92" customFormat="true" ht="13.5"/>
    <row r="3774" s="92" customFormat="true" ht="13.5"/>
    <row r="3775" s="92" customFormat="true" ht="13.5"/>
    <row r="3776" s="92" customFormat="true" ht="13.5"/>
    <row r="3777" s="92" customFormat="true" ht="13.5"/>
    <row r="3778" s="92" customFormat="true" ht="13.5"/>
    <row r="3779" s="92" customFormat="true" ht="13.5"/>
    <row r="3780" s="92" customFormat="true" ht="13.5"/>
    <row r="3781" s="92" customFormat="true" ht="13.5"/>
    <row r="3782" s="92" customFormat="true" ht="13.5"/>
    <row r="3783" s="92" customFormat="true" ht="13.5"/>
    <row r="3784" s="92" customFormat="true" ht="13.5"/>
    <row r="3785" s="92" customFormat="true" ht="13.5"/>
    <row r="3786" s="92" customFormat="true" ht="13.5"/>
    <row r="3787" s="92" customFormat="true" ht="13.5"/>
    <row r="3788" s="92" customFormat="true" ht="13.5"/>
    <row r="3789" s="92" customFormat="true" ht="13.5"/>
    <row r="3790" s="92" customFormat="true" ht="13.5"/>
    <row r="3791" s="92" customFormat="true" ht="13.5"/>
    <row r="3792" s="92" customFormat="true" ht="13.5"/>
    <row r="3793" s="92" customFormat="true" ht="13.5"/>
    <row r="3794" s="92" customFormat="true" ht="13.5"/>
    <row r="3795" s="92" customFormat="true" ht="13.5"/>
    <row r="3796" s="92" customFormat="true" ht="13.5"/>
    <row r="3797" s="92" customFormat="true" ht="13.5"/>
    <row r="3798" s="92" customFormat="true" ht="13.5"/>
    <row r="3799" s="92" customFormat="true" ht="13.5"/>
    <row r="3800" s="92" customFormat="true" ht="13.5"/>
    <row r="3801" s="92" customFormat="true" ht="13.5"/>
    <row r="3802" s="92" customFormat="true" ht="13.5"/>
    <row r="3803" s="92" customFormat="true" ht="13.5"/>
    <row r="3804" s="92" customFormat="true" ht="13.5"/>
    <row r="3805" s="92" customFormat="true" ht="13.5"/>
    <row r="3806" s="92" customFormat="true" ht="13.5"/>
    <row r="3807" s="92" customFormat="true" ht="13.5"/>
    <row r="3808" s="92" customFormat="true" ht="13.5"/>
    <row r="3809" s="92" customFormat="true" ht="13.5"/>
    <row r="3810" s="92" customFormat="true" ht="13.5"/>
    <row r="3811" s="92" customFormat="true" ht="13.5"/>
    <row r="3812" s="92" customFormat="true" ht="13.5"/>
    <row r="3813" s="92" customFormat="true" ht="13.5"/>
    <row r="3814" s="92" customFormat="true" ht="13.5"/>
    <row r="3815" s="92" customFormat="true" ht="13.5"/>
    <row r="3816" s="92" customFormat="true" ht="13.5"/>
    <row r="3817" s="92" customFormat="true" ht="13.5"/>
    <row r="3818" s="92" customFormat="true" ht="13.5"/>
    <row r="3819" s="92" customFormat="true" ht="13.5"/>
    <row r="3820" s="92" customFormat="true" ht="13.5"/>
    <row r="3821" s="92" customFormat="true" ht="13.5"/>
    <row r="3822" s="92" customFormat="true" ht="13.5"/>
    <row r="3823" s="92" customFormat="true" ht="13.5"/>
    <row r="3824" s="92" customFormat="true" ht="13.5"/>
    <row r="3825" s="92" customFormat="true" ht="13.5"/>
    <row r="3826" s="92" customFormat="true" ht="13.5"/>
    <row r="3827" s="92" customFormat="true" ht="13.5"/>
    <row r="3828" s="92" customFormat="true" ht="13.5"/>
    <row r="3829" s="92" customFormat="true" ht="13.5"/>
    <row r="3830" s="92" customFormat="true" ht="13.5"/>
    <row r="3831" s="92" customFormat="true" ht="13.5"/>
    <row r="3832" s="92" customFormat="true" ht="13.5"/>
    <row r="3833" s="92" customFormat="true" ht="13.5"/>
    <row r="3834" s="92" customFormat="true" ht="13.5"/>
    <row r="3835" s="92" customFormat="true" ht="13.5"/>
    <row r="3836" s="92" customFormat="true" ht="13.5"/>
    <row r="3837" s="92" customFormat="true" ht="13.5"/>
    <row r="3838" s="92" customFormat="true" ht="13.5"/>
    <row r="3839" s="92" customFormat="true" ht="13.5"/>
    <row r="3840" s="92" customFormat="true" ht="13.5"/>
    <row r="3841" s="92" customFormat="true" ht="13.5"/>
    <row r="3842" s="92" customFormat="true" ht="13.5"/>
    <row r="3843" s="92" customFormat="true" ht="13.5"/>
    <row r="3844" s="92" customFormat="true" ht="13.5"/>
    <row r="3845" s="92" customFormat="true" ht="13.5"/>
    <row r="3846" s="92" customFormat="true" ht="13.5"/>
    <row r="3847" s="92" customFormat="true" ht="13.5"/>
    <row r="3848" s="92" customFormat="true" ht="13.5"/>
    <row r="3849" s="92" customFormat="true" ht="13.5"/>
    <row r="3850" s="92" customFormat="true" ht="13.5"/>
    <row r="3851" s="92" customFormat="true" ht="13.5"/>
    <row r="3852" s="92" customFormat="true" ht="13.5"/>
    <row r="3853" s="92" customFormat="true" ht="13.5"/>
    <row r="3854" s="92" customFormat="true" ht="13.5"/>
    <row r="3855" s="92" customFormat="true" ht="13.5"/>
    <row r="3856" s="92" customFormat="true" ht="13.5"/>
    <row r="3857" s="92" customFormat="true" ht="13.5"/>
    <row r="3858" s="92" customFormat="true" ht="13.5"/>
    <row r="3859" s="92" customFormat="true" ht="13.5"/>
    <row r="3860" s="92" customFormat="true" ht="13.5"/>
    <row r="3861" s="92" customFormat="true" ht="13.5"/>
    <row r="3862" s="92" customFormat="true" ht="13.5"/>
    <row r="3863" s="92" customFormat="true" ht="13.5"/>
    <row r="3864" s="92" customFormat="true" ht="13.5"/>
    <row r="3865" s="92" customFormat="true" ht="13.5"/>
    <row r="3866" s="92" customFormat="true" ht="13.5"/>
    <row r="3867" s="92" customFormat="true" ht="13.5"/>
    <row r="3868" s="92" customFormat="true" ht="13.5"/>
    <row r="3869" s="92" customFormat="true" ht="13.5"/>
    <row r="3870" s="92" customFormat="true" ht="13.5"/>
    <row r="3871" s="92" customFormat="true" ht="13.5"/>
    <row r="3872" s="92" customFormat="true" ht="13.5"/>
    <row r="3873" s="92" customFormat="true" ht="13.5"/>
    <row r="3874" s="92" customFormat="true" ht="13.5"/>
    <row r="3875" s="92" customFormat="true" ht="13.5"/>
    <row r="3876" s="92" customFormat="true" ht="13.5"/>
    <row r="3877" s="92" customFormat="true" ht="13.5"/>
    <row r="3878" s="92" customFormat="true" ht="13.5"/>
    <row r="3879" s="92" customFormat="true" ht="13.5"/>
    <row r="3880" s="92" customFormat="true" ht="13.5"/>
    <row r="3881" s="92" customFormat="true" ht="13.5"/>
    <row r="3882" s="92" customFormat="true" ht="13.5"/>
    <row r="3883" s="92" customFormat="true" ht="13.5"/>
    <row r="3884" s="92" customFormat="true" ht="13.5"/>
    <row r="3885" s="92" customFormat="true" ht="13.5"/>
    <row r="3886" s="92" customFormat="true" ht="13.5"/>
    <row r="3887" s="92" customFormat="true" ht="13.5"/>
    <row r="3888" s="92" customFormat="true" ht="13.5"/>
    <row r="3889" s="92" customFormat="true" ht="13.5"/>
    <row r="3890" s="92" customFormat="true" ht="13.5"/>
    <row r="3891" s="92" customFormat="true" ht="13.5"/>
    <row r="3892" s="92" customFormat="true" ht="13.5"/>
    <row r="3893" s="92" customFormat="true" ht="13.5"/>
    <row r="3894" s="92" customFormat="true" ht="13.5"/>
    <row r="3895" s="92" customFormat="true" ht="13.5"/>
    <row r="3896" s="92" customFormat="true" ht="13.5"/>
    <row r="3897" s="92" customFormat="true" ht="13.5"/>
    <row r="3898" s="92" customFormat="true" ht="13.5"/>
    <row r="3899" s="92" customFormat="true" ht="13.5"/>
    <row r="3900" s="92" customFormat="true" ht="13.5"/>
    <row r="3901" s="92" customFormat="true" ht="13.5"/>
    <row r="3902" s="92" customFormat="true" ht="13.5"/>
    <row r="3903" s="92" customFormat="true" ht="13.5"/>
    <row r="3904" s="92" customFormat="true" ht="13.5"/>
    <row r="3905" s="92" customFormat="true" ht="13.5"/>
    <row r="3906" s="92" customFormat="true" ht="13.5"/>
    <row r="3907" s="92" customFormat="true" ht="13.5"/>
    <row r="3908" s="92" customFormat="true" ht="13.5"/>
    <row r="3909" s="92" customFormat="true" ht="13.5"/>
    <row r="3910" s="92" customFormat="true" ht="13.5"/>
    <row r="3911" s="92" customFormat="true" ht="13.5"/>
    <row r="3912" s="92" customFormat="true" ht="13.5"/>
    <row r="3913" s="92" customFormat="true" ht="13.5"/>
    <row r="3914" s="92" customFormat="true" ht="13.5"/>
    <row r="3915" s="92" customFormat="true" ht="13.5"/>
    <row r="3916" s="92" customFormat="true" ht="13.5"/>
    <row r="3917" s="92" customFormat="true" ht="13.5"/>
    <row r="3918" s="92" customFormat="true" ht="13.5"/>
    <row r="3919" s="92" customFormat="true" ht="13.5"/>
    <row r="3920" s="92" customFormat="true" ht="13.5"/>
    <row r="3921" s="92" customFormat="true" ht="13.5"/>
    <row r="3922" s="92" customFormat="true" ht="13.5"/>
    <row r="3923" s="92" customFormat="true" ht="13.5"/>
    <row r="3924" s="92" customFormat="true" ht="13.5"/>
    <row r="3925" s="92" customFormat="true" ht="13.5"/>
    <row r="3926" s="92" customFormat="true" ht="13.5"/>
    <row r="3927" s="92" customFormat="true" ht="13.5"/>
    <row r="3928" s="92" customFormat="true" ht="13.5"/>
    <row r="3929" s="92" customFormat="true" ht="13.5"/>
    <row r="3930" s="92" customFormat="true" ht="13.5"/>
    <row r="3931" s="92" customFormat="true" ht="13.5"/>
    <row r="3932" s="92" customFormat="true" ht="13.5"/>
    <row r="3933" s="92" customFormat="true" ht="13.5"/>
    <row r="3934" s="92" customFormat="true" ht="13.5"/>
    <row r="3935" s="92" customFormat="true" ht="13.5"/>
    <row r="3936" s="92" customFormat="true" ht="13.5"/>
    <row r="3937" s="92" customFormat="true" ht="13.5"/>
    <row r="3938" s="92" customFormat="true" ht="13.5"/>
    <row r="3939" s="92" customFormat="true" ht="13.5"/>
    <row r="3940" s="92" customFormat="true" ht="13.5"/>
    <row r="3941" s="92" customFormat="true" ht="13.5"/>
    <row r="3942" s="92" customFormat="true" ht="13.5"/>
    <row r="3943" s="92" customFormat="true" ht="13.5"/>
    <row r="3944" s="92" customFormat="true" ht="13.5"/>
    <row r="3945" s="92" customFormat="true" ht="13.5"/>
    <row r="3946" s="92" customFormat="true" ht="13.5"/>
    <row r="3947" s="92" customFormat="true" ht="13.5"/>
    <row r="3948" s="92" customFormat="true" ht="13.5"/>
    <row r="3949" s="92" customFormat="true" ht="13.5"/>
    <row r="3950" s="92" customFormat="true" ht="13.5"/>
    <row r="3951" s="92" customFormat="true" ht="13.5"/>
    <row r="3952" s="92" customFormat="true" ht="13.5"/>
    <row r="3953" s="92" customFormat="true" ht="13.5"/>
    <row r="3954" s="92" customFormat="true" ht="13.5"/>
    <row r="3955" s="92" customFormat="true" ht="13.5"/>
    <row r="3956" s="92" customFormat="true" ht="13.5"/>
    <row r="3957" s="92" customFormat="true" ht="13.5"/>
    <row r="3958" s="92" customFormat="true" ht="13.5"/>
    <row r="3959" s="92" customFormat="true" ht="13.5"/>
    <row r="3960" s="92" customFormat="true" ht="13.5"/>
    <row r="3961" s="92" customFormat="true" ht="13.5"/>
    <row r="3962" s="92" customFormat="true" ht="13.5"/>
    <row r="3963" s="92" customFormat="true" ht="13.5"/>
    <row r="3964" s="92" customFormat="true" ht="13.5"/>
    <row r="3965" s="92" customFormat="true" ht="13.5"/>
    <row r="3966" s="92" customFormat="true" ht="13.5"/>
    <row r="3967" s="92" customFormat="true" ht="13.5"/>
    <row r="3968" s="92" customFormat="true" ht="13.5"/>
    <row r="3969" s="92" customFormat="true" ht="13.5"/>
    <row r="3970" s="92" customFormat="true" ht="13.5"/>
    <row r="3971" s="92" customFormat="true" ht="13.5"/>
    <row r="3972" s="92" customFormat="true" ht="13.5"/>
    <row r="3973" s="92" customFormat="true" ht="13.5"/>
    <row r="3974" s="92" customFormat="true" ht="13.5"/>
    <row r="3975" s="92" customFormat="true" ht="13.5"/>
    <row r="3976" s="92" customFormat="true" ht="13.5"/>
    <row r="3977" s="92" customFormat="true" ht="13.5"/>
    <row r="3978" s="92" customFormat="true" ht="13.5"/>
    <row r="3979" s="92" customFormat="true" ht="13.5"/>
    <row r="3980" s="92" customFormat="true" ht="13.5"/>
    <row r="3981" s="92" customFormat="true" ht="13.5"/>
    <row r="3982" s="92" customFormat="true" ht="13.5"/>
    <row r="3983" s="92" customFormat="true" ht="13.5"/>
    <row r="3984" s="92" customFormat="true" ht="13.5"/>
    <row r="3985" s="92" customFormat="true" ht="13.5"/>
    <row r="3986" s="92" customFormat="true" ht="13.5"/>
    <row r="3987" s="92" customFormat="true" ht="13.5"/>
    <row r="3988" s="92" customFormat="true" ht="13.5"/>
    <row r="3989" s="92" customFormat="true" ht="13.5"/>
    <row r="3990" s="92" customFormat="true" ht="13.5"/>
    <row r="3991" s="92" customFormat="true" ht="13.5"/>
    <row r="3992" s="92" customFormat="true" ht="13.5"/>
    <row r="3993" s="92" customFormat="true" ht="13.5"/>
    <row r="3994" s="92" customFormat="true" ht="13.5"/>
    <row r="3995" s="92" customFormat="true" ht="13.5"/>
    <row r="3996" s="92" customFormat="true" ht="13.5"/>
    <row r="3997" s="92" customFormat="true" ht="13.5"/>
    <row r="3998" s="92" customFormat="true" ht="13.5"/>
    <row r="3999" s="92" customFormat="true" ht="13.5"/>
    <row r="4000" s="92" customFormat="true" ht="13.5"/>
    <row r="4001" s="92" customFormat="true" ht="13.5"/>
    <row r="4002" s="92" customFormat="true" ht="13.5"/>
    <row r="4003" s="92" customFormat="true" ht="13.5"/>
    <row r="4004" s="92" customFormat="true" ht="13.5"/>
    <row r="4005" s="92" customFormat="true" ht="13.5"/>
    <row r="4006" s="92" customFormat="true" ht="13.5"/>
    <row r="4007" s="92" customFormat="true" ht="13.5"/>
    <row r="4008" s="92" customFormat="true" ht="13.5"/>
    <row r="4009" s="92" customFormat="true" ht="13.5"/>
    <row r="4010" s="92" customFormat="true" ht="13.5"/>
    <row r="4011" s="92" customFormat="true" ht="13.5"/>
    <row r="4012" s="92" customFormat="true" ht="13.5"/>
    <row r="4013" s="92" customFormat="true" ht="13.5"/>
    <row r="4014" s="92" customFormat="true" ht="13.5"/>
    <row r="4015" s="92" customFormat="true" ht="13.5"/>
    <row r="4016" s="92" customFormat="true" ht="13.5"/>
    <row r="4017" s="92" customFormat="true" ht="13.5"/>
    <row r="4018" s="92" customFormat="true" ht="13.5"/>
    <row r="4019" s="92" customFormat="true" ht="13.5"/>
    <row r="4020" s="92" customFormat="true" ht="13.5"/>
    <row r="4021" s="92" customFormat="true" ht="13.5"/>
    <row r="4022" s="92" customFormat="true" ht="13.5"/>
    <row r="4023" s="92" customFormat="true" ht="13.5"/>
    <row r="4024" s="92" customFormat="true" ht="13.5"/>
    <row r="4025" s="92" customFormat="true" ht="13.5"/>
    <row r="4026" s="92" customFormat="true" ht="13.5"/>
    <row r="4027" s="92" customFormat="true" ht="13.5"/>
    <row r="4028" s="92" customFormat="true" ht="13.5"/>
    <row r="4029" s="92" customFormat="true" ht="13.5"/>
    <row r="4030" s="92" customFormat="true" ht="13.5"/>
    <row r="4031" s="92" customFormat="true" ht="13.5"/>
    <row r="4032" s="92" customFormat="true" ht="13.5"/>
    <row r="4033" s="92" customFormat="true" ht="13.5"/>
    <row r="4034" s="92" customFormat="true" ht="13.5"/>
    <row r="4035" s="92" customFormat="true" ht="13.5"/>
    <row r="4036" s="92" customFormat="true" ht="13.5"/>
    <row r="4037" s="92" customFormat="true" ht="13.5"/>
    <row r="4038" s="92" customFormat="true" ht="13.5"/>
    <row r="4039" s="92" customFormat="true" ht="13.5"/>
    <row r="4040" s="92" customFormat="true" ht="13.5"/>
    <row r="4041" s="92" customFormat="true" ht="13.5"/>
    <row r="4042" s="92" customFormat="true" ht="13.5"/>
    <row r="4043" s="92" customFormat="true" ht="13.5"/>
    <row r="4044" s="92" customFormat="true" ht="13.5"/>
    <row r="4045" s="92" customFormat="true" ht="13.5"/>
    <row r="4046" s="92" customFormat="true" ht="13.5"/>
    <row r="4047" s="92" customFormat="true" ht="13.5"/>
    <row r="4048" s="92" customFormat="true" ht="13.5"/>
    <row r="4049" s="92" customFormat="true" ht="13.5"/>
    <row r="4050" s="92" customFormat="true" ht="13.5"/>
    <row r="4051" s="92" customFormat="true" ht="13.5"/>
    <row r="4052" s="92" customFormat="true" ht="13.5"/>
    <row r="4053" s="92" customFormat="true" ht="13.5"/>
    <row r="4054" s="92" customFormat="true" ht="13.5"/>
    <row r="4055" s="92" customFormat="true" ht="13.5"/>
    <row r="4056" s="92" customFormat="true" ht="13.5"/>
    <row r="4057" s="92" customFormat="true" ht="13.5"/>
    <row r="4058" s="92" customFormat="true" ht="13.5"/>
    <row r="4059" s="92" customFormat="true" ht="13.5"/>
    <row r="4060" s="92" customFormat="true" ht="13.5"/>
    <row r="4061" s="92" customFormat="true" ht="13.5"/>
    <row r="4062" s="92" customFormat="true" ht="13.5"/>
    <row r="4063" s="92" customFormat="true" ht="13.5"/>
    <row r="4064" s="92" customFormat="true" ht="13.5"/>
    <row r="4065" s="92" customFormat="true" ht="13.5"/>
    <row r="4066" s="92" customFormat="true" ht="13.5"/>
    <row r="4067" s="92" customFormat="true" ht="13.5"/>
    <row r="4068" s="92" customFormat="true" ht="13.5"/>
    <row r="4069" s="92" customFormat="true" ht="13.5"/>
    <row r="4070" s="92" customFormat="true" ht="13.5"/>
    <row r="4071" s="92" customFormat="true" ht="13.5"/>
    <row r="4072" s="92" customFormat="true" ht="13.5"/>
    <row r="4073" s="92" customFormat="true" ht="13.5"/>
    <row r="4074" s="92" customFormat="true" ht="13.5"/>
    <row r="4075" s="92" customFormat="true" ht="13.5"/>
    <row r="4076" s="92" customFormat="true" ht="13.5"/>
    <row r="4077" s="92" customFormat="true" ht="13.5"/>
    <row r="4078" s="92" customFormat="true" ht="13.5"/>
    <row r="4079" s="92" customFormat="true" ht="13.5"/>
    <row r="4080" s="92" customFormat="true" ht="13.5"/>
    <row r="4081" s="92" customFormat="true" ht="13.5"/>
    <row r="4082" s="92" customFormat="true" ht="13.5"/>
    <row r="4083" s="92" customFormat="true" ht="13.5"/>
    <row r="4084" s="92" customFormat="true" ht="13.5"/>
    <row r="4085" s="92" customFormat="true" ht="13.5"/>
    <row r="4086" s="92" customFormat="true" ht="13.5"/>
    <row r="4087" s="92" customFormat="true" ht="13.5"/>
    <row r="4088" s="92" customFormat="true" ht="13.5"/>
    <row r="4089" s="92" customFormat="true" ht="13.5"/>
    <row r="4090" s="92" customFormat="true" ht="13.5"/>
    <row r="4091" s="92" customFormat="true" ht="13.5"/>
    <row r="4092" s="92" customFormat="true" ht="13.5"/>
    <row r="4093" s="92" customFormat="true" ht="13.5"/>
    <row r="4094" s="92" customFormat="true" ht="13.5"/>
    <row r="4095" s="92" customFormat="true" ht="13.5"/>
    <row r="4096" s="92" customFormat="true" ht="13.5"/>
    <row r="4097" s="92" customFormat="true" ht="13.5"/>
    <row r="4098" s="92" customFormat="true" ht="13.5"/>
    <row r="4099" s="92" customFormat="true" ht="13.5"/>
    <row r="4100" s="92" customFormat="true" ht="13.5"/>
    <row r="4101" s="92" customFormat="true" ht="13.5"/>
    <row r="4102" s="92" customFormat="true" ht="13.5"/>
    <row r="4103" s="92" customFormat="true" ht="13.5"/>
    <row r="4104" s="92" customFormat="true" ht="13.5"/>
    <row r="4105" s="92" customFormat="true" ht="13.5"/>
    <row r="4106" s="92" customFormat="true" ht="13.5"/>
    <row r="4107" s="92" customFormat="true" ht="13.5"/>
    <row r="4108" s="92" customFormat="true" ht="13.5"/>
    <row r="4109" s="92" customFormat="true" ht="13.5"/>
    <row r="4110" s="92" customFormat="true" ht="13.5"/>
    <row r="4111" s="92" customFormat="true" ht="13.5"/>
    <row r="4112" s="92" customFormat="true" ht="13.5"/>
    <row r="4113" s="92" customFormat="true" ht="13.5"/>
    <row r="4114" s="92" customFormat="true" ht="13.5"/>
    <row r="4115" s="92" customFormat="true" ht="13.5"/>
    <row r="4116" s="92" customFormat="true" ht="13.5"/>
    <row r="4117" s="92" customFormat="true" ht="13.5"/>
    <row r="4118" s="92" customFormat="true" ht="13.5"/>
    <row r="4119" s="92" customFormat="true" ht="13.5"/>
    <row r="4120" s="92" customFormat="true" ht="13.5"/>
    <row r="4121" s="92" customFormat="true" ht="13.5"/>
    <row r="4122" s="92" customFormat="true" ht="13.5"/>
    <row r="4123" s="92" customFormat="true" ht="13.5"/>
    <row r="4124" s="92" customFormat="true" ht="13.5"/>
    <row r="4125" s="92" customFormat="true" ht="13.5"/>
    <row r="4126" s="92" customFormat="true" ht="13.5"/>
    <row r="4127" s="92" customFormat="true" ht="13.5"/>
    <row r="4128" s="92" customFormat="true" ht="13.5"/>
    <row r="4129" s="92" customFormat="true" ht="13.5"/>
    <row r="4130" s="92" customFormat="true" ht="13.5"/>
    <row r="4131" s="92" customFormat="true" ht="13.5"/>
    <row r="4132" s="92" customFormat="true" ht="13.5"/>
    <row r="4133" s="92" customFormat="true" ht="13.5"/>
    <row r="4134" s="92" customFormat="true" ht="13.5"/>
    <row r="4135" s="92" customFormat="true" ht="13.5"/>
    <row r="4136" s="92" customFormat="true" ht="13.5"/>
    <row r="4137" s="92" customFormat="true" ht="13.5"/>
    <row r="4138" s="92" customFormat="true" ht="13.5"/>
    <row r="4139" s="92" customFormat="true" ht="13.5"/>
    <row r="4140" s="92" customFormat="true" ht="13.5"/>
    <row r="4141" s="92" customFormat="true" ht="13.5"/>
    <row r="4142" s="92" customFormat="true" ht="13.5"/>
    <row r="4143" s="92" customFormat="true" ht="13.5"/>
    <row r="4144" s="92" customFormat="true" ht="13.5"/>
    <row r="4145" s="92" customFormat="true" ht="13.5"/>
    <row r="4146" s="92" customFormat="true" ht="13.5"/>
    <row r="4147" s="92" customFormat="true" ht="13.5"/>
    <row r="4148" s="92" customFormat="true" ht="13.5"/>
    <row r="4149" s="92" customFormat="true" ht="13.5"/>
    <row r="4150" s="92" customFormat="true" ht="13.5"/>
    <row r="4151" s="92" customFormat="true" ht="13.5"/>
    <row r="4152" s="92" customFormat="true" ht="13.5"/>
    <row r="4153" s="92" customFormat="true" ht="13.5"/>
    <row r="4154" s="92" customFormat="true" ht="13.5"/>
    <row r="4155" s="92" customFormat="true" ht="13.5"/>
    <row r="4156" s="92" customFormat="true" ht="13.5"/>
    <row r="4157" s="92" customFormat="true" ht="13.5"/>
    <row r="4158" s="92" customFormat="true" ht="13.5"/>
    <row r="4159" s="92" customFormat="true" ht="13.5"/>
    <row r="4160" s="92" customFormat="true" ht="13.5"/>
    <row r="4161" s="92" customFormat="true" ht="13.5"/>
    <row r="4162" s="92" customFormat="true" ht="13.5"/>
    <row r="4163" s="92" customFormat="true" ht="13.5"/>
    <row r="4164" s="92" customFormat="true" ht="13.5"/>
    <row r="4165" s="92" customFormat="true" ht="13.5"/>
    <row r="4166" s="92" customFormat="true" ht="13.5"/>
    <row r="4167" s="92" customFormat="true" ht="13.5"/>
    <row r="4168" s="92" customFormat="true" ht="13.5"/>
    <row r="4169" s="92" customFormat="true" ht="13.5"/>
    <row r="4170" s="92" customFormat="true" ht="13.5"/>
    <row r="4171" s="92" customFormat="true" ht="13.5"/>
    <row r="4172" s="92" customFormat="true" ht="13.5"/>
    <row r="4173" s="92" customFormat="true" ht="13.5"/>
    <row r="4174" s="92" customFormat="true" ht="13.5"/>
    <row r="4175" s="92" customFormat="true" ht="13.5"/>
    <row r="4176" s="92" customFormat="true" ht="13.5"/>
    <row r="4177" s="92" customFormat="true" ht="13.5"/>
    <row r="4178" s="92" customFormat="true" ht="13.5"/>
    <row r="4179" s="92" customFormat="true" ht="13.5"/>
    <row r="4180" s="92" customFormat="true" ht="13.5"/>
    <row r="4181" s="92" customFormat="true" ht="13.5"/>
    <row r="4182" s="92" customFormat="true" ht="13.5"/>
    <row r="4183" s="92" customFormat="true" ht="13.5"/>
    <row r="4184" s="92" customFormat="true" ht="13.5"/>
    <row r="4185" s="92" customFormat="true" ht="13.5"/>
    <row r="4186" s="92" customFormat="true" ht="13.5"/>
    <row r="4187" s="92" customFormat="true" ht="13.5"/>
    <row r="4188" s="92" customFormat="true" ht="13.5"/>
    <row r="4189" s="92" customFormat="true" ht="13.5"/>
    <row r="4190" s="92" customFormat="true" ht="13.5"/>
    <row r="4191" s="92" customFormat="true" ht="13.5"/>
    <row r="4192" s="92" customFormat="true" ht="13.5"/>
    <row r="4193" s="92" customFormat="true" ht="13.5"/>
    <row r="4194" s="92" customFormat="true" ht="13.5"/>
    <row r="4195" s="92" customFormat="true" ht="13.5"/>
    <row r="4196" s="92" customFormat="true" ht="13.5"/>
    <row r="4197" s="92" customFormat="true" ht="13.5"/>
    <row r="4198" s="92" customFormat="true" ht="13.5"/>
    <row r="4199" s="92" customFormat="true" ht="13.5"/>
    <row r="4200" s="92" customFormat="true" ht="13.5"/>
    <row r="4201" s="92" customFormat="true" ht="13.5"/>
    <row r="4202" s="92" customFormat="true" ht="13.5"/>
    <row r="4203" s="92" customFormat="true" ht="13.5"/>
    <row r="4204" s="92" customFormat="true" ht="13.5"/>
    <row r="4205" s="92" customFormat="true" ht="13.5"/>
    <row r="4206" s="92" customFormat="true" ht="13.5"/>
    <row r="4207" s="92" customFormat="true" ht="13.5"/>
    <row r="4208" s="92" customFormat="true" ht="13.5"/>
    <row r="4209" s="92" customFormat="true" ht="13.5"/>
    <row r="4210" s="92" customFormat="true" ht="13.5"/>
    <row r="4211" s="92" customFormat="true" ht="13.5"/>
    <row r="4212" s="92" customFormat="true" ht="13.5"/>
    <row r="4213" s="92" customFormat="true" ht="13.5"/>
    <row r="4214" s="92" customFormat="true" ht="13.5"/>
    <row r="4215" s="92" customFormat="true" ht="13.5"/>
    <row r="4216" s="92" customFormat="true" ht="13.5"/>
    <row r="4217" s="92" customFormat="true" ht="13.5"/>
    <row r="4218" s="92" customFormat="true" ht="13.5"/>
    <row r="4219" s="92" customFormat="true" ht="13.5"/>
    <row r="4220" s="92" customFormat="true" ht="13.5"/>
    <row r="4221" s="92" customFormat="true" ht="13.5"/>
    <row r="4222" s="92" customFormat="true" ht="13.5"/>
    <row r="4223" s="92" customFormat="true" ht="13.5"/>
    <row r="4224" s="92" customFormat="true" ht="13.5"/>
    <row r="4225" s="92" customFormat="true" ht="13.5"/>
    <row r="4226" s="92" customFormat="true" ht="13.5"/>
    <row r="4227" s="92" customFormat="true" ht="13.5"/>
    <row r="4228" s="92" customFormat="true" ht="13.5"/>
    <row r="4229" s="92" customFormat="true" ht="13.5"/>
    <row r="4230" s="92" customFormat="true" ht="13.5"/>
    <row r="4231" s="92" customFormat="true" ht="13.5"/>
    <row r="4232" s="92" customFormat="true" ht="13.5"/>
    <row r="4233" s="92" customFormat="true" ht="13.5"/>
    <row r="4234" s="92" customFormat="true" ht="13.5"/>
    <row r="4235" s="92" customFormat="true" ht="13.5"/>
    <row r="4236" s="92" customFormat="true" ht="13.5"/>
    <row r="4237" s="92" customFormat="true" ht="13.5"/>
    <row r="4238" s="92" customFormat="true" ht="13.5"/>
    <row r="4239" s="92" customFormat="true" ht="13.5"/>
    <row r="4240" s="92" customFormat="true" ht="13.5"/>
    <row r="4241" s="92" customFormat="true" ht="13.5"/>
    <row r="4242" s="92" customFormat="true" ht="13.5"/>
    <row r="4243" s="92" customFormat="true" ht="13.5"/>
    <row r="4244" s="92" customFormat="true" ht="13.5"/>
    <row r="4245" s="92" customFormat="true" ht="13.5"/>
    <row r="4246" s="92" customFormat="true" ht="13.5"/>
    <row r="4247" s="92" customFormat="true" ht="13.5"/>
    <row r="4248" s="92" customFormat="true" ht="13.5"/>
    <row r="4249" s="92" customFormat="true" ht="13.5"/>
    <row r="4250" s="92" customFormat="true" ht="13.5"/>
    <row r="4251" s="92" customFormat="true" ht="13.5"/>
    <row r="4252" s="92" customFormat="true" ht="13.5"/>
    <row r="4253" s="92" customFormat="true" ht="13.5"/>
    <row r="4254" s="92" customFormat="true" ht="13.5"/>
    <row r="4255" s="92" customFormat="true" ht="13.5"/>
    <row r="4256" s="92" customFormat="true" ht="13.5"/>
    <row r="4257" s="92" customFormat="true" ht="13.5"/>
    <row r="4258" s="92" customFormat="true" ht="13.5"/>
    <row r="4259" s="92" customFormat="true" ht="13.5"/>
    <row r="4260" s="92" customFormat="true" ht="13.5"/>
    <row r="4261" s="92" customFormat="true" ht="13.5"/>
    <row r="4262" s="92" customFormat="true" ht="13.5"/>
    <row r="4263" s="92" customFormat="true" ht="13.5"/>
    <row r="4264" s="92" customFormat="true" ht="13.5"/>
    <row r="4265" s="92" customFormat="true" ht="13.5"/>
    <row r="4266" s="92" customFormat="true" ht="13.5"/>
    <row r="4267" s="92" customFormat="true" ht="13.5"/>
    <row r="4268" s="92" customFormat="true" ht="13.5"/>
    <row r="4269" s="92" customFormat="true" ht="13.5"/>
    <row r="4270" s="92" customFormat="true" ht="13.5"/>
    <row r="4271" s="92" customFormat="true" ht="13.5"/>
    <row r="4272" s="92" customFormat="true" ht="13.5"/>
    <row r="4273" s="92" customFormat="true" ht="13.5"/>
    <row r="4274" s="92" customFormat="true" ht="13.5"/>
    <row r="4275" s="92" customFormat="true" ht="13.5"/>
    <row r="4276" s="92" customFormat="true" ht="13.5"/>
    <row r="4277" s="92" customFormat="true" ht="13.5"/>
    <row r="4278" s="92" customFormat="true" ht="13.5"/>
    <row r="4279" s="92" customFormat="true" ht="13.5"/>
    <row r="4280" s="92" customFormat="true" ht="13.5"/>
    <row r="4281" s="92" customFormat="true" ht="13.5"/>
    <row r="4282" s="92" customFormat="true" ht="13.5"/>
    <row r="4283" s="92" customFormat="true" ht="13.5"/>
    <row r="4284" s="92" customFormat="true" ht="13.5"/>
    <row r="4285" s="92" customFormat="true" ht="13.5"/>
    <row r="4286" s="92" customFormat="true" ht="13.5"/>
    <row r="4287" s="92" customFormat="true" ht="13.5"/>
    <row r="4288" s="92" customFormat="true" ht="13.5"/>
    <row r="4289" s="92" customFormat="true" ht="13.5"/>
    <row r="4290" s="92" customFormat="true" ht="13.5"/>
    <row r="4291" s="92" customFormat="true" ht="13.5"/>
    <row r="4292" s="92" customFormat="true" ht="13.5"/>
    <row r="4293" s="92" customFormat="true" ht="13.5"/>
    <row r="4294" s="92" customFormat="true" ht="13.5"/>
    <row r="4295" s="92" customFormat="true" ht="13.5"/>
    <row r="4296" s="92" customFormat="true" ht="13.5"/>
    <row r="4297" s="92" customFormat="true" ht="13.5"/>
    <row r="4298" s="92" customFormat="true" ht="13.5"/>
    <row r="4299" s="92" customFormat="true" ht="13.5"/>
    <row r="4300" s="92" customFormat="true" ht="13.5"/>
    <row r="4301" s="92" customFormat="true" ht="13.5"/>
    <row r="4302" s="92" customFormat="true" ht="13.5"/>
    <row r="4303" s="92" customFormat="true" ht="13.5"/>
    <row r="4304" s="92" customFormat="true" ht="13.5"/>
    <row r="4305" s="92" customFormat="true" ht="13.5"/>
    <row r="4306" s="92" customFormat="true" ht="13.5"/>
    <row r="4307" s="92" customFormat="true" ht="13.5"/>
    <row r="4308" s="92" customFormat="true" ht="13.5"/>
    <row r="4309" s="92" customFormat="true" ht="13.5"/>
    <row r="4310" s="92" customFormat="true" ht="13.5"/>
    <row r="4311" s="92" customFormat="true" ht="13.5"/>
    <row r="4312" s="92" customFormat="true" ht="13.5"/>
    <row r="4313" s="92" customFormat="true" ht="13.5"/>
    <row r="4314" s="92" customFormat="true" ht="13.5"/>
    <row r="4315" s="92" customFormat="true" ht="13.5"/>
    <row r="4316" s="92" customFormat="true" ht="13.5"/>
    <row r="4317" s="92" customFormat="true" ht="13.5"/>
    <row r="4318" s="92" customFormat="true" ht="13.5"/>
    <row r="4319" s="92" customFormat="true" ht="13.5"/>
    <row r="4320" s="92" customFormat="true" ht="13.5"/>
    <row r="4321" s="92" customFormat="true" ht="13.5"/>
    <row r="4322" s="92" customFormat="true" ht="13.5"/>
    <row r="4323" s="92" customFormat="true" ht="13.5"/>
    <row r="4324" s="92" customFormat="true" ht="13.5"/>
    <row r="4325" s="92" customFormat="true" ht="13.5"/>
    <row r="4326" s="92" customFormat="true" ht="13.5"/>
    <row r="4327" s="92" customFormat="true" ht="13.5"/>
    <row r="4328" s="92" customFormat="true" ht="13.5"/>
    <row r="4329" s="92" customFormat="true" ht="13.5"/>
    <row r="4330" s="92" customFormat="true" ht="13.5"/>
    <row r="4331" s="92" customFormat="true" ht="13.5"/>
    <row r="4332" s="92" customFormat="true" ht="13.5"/>
    <row r="4333" s="92" customFormat="true" ht="13.5"/>
    <row r="4334" s="92" customFormat="true" ht="13.5"/>
    <row r="4335" s="92" customFormat="true" ht="13.5"/>
    <row r="4336" s="92" customFormat="true" ht="13.5"/>
    <row r="4337" s="92" customFormat="true" ht="13.5"/>
    <row r="4338" s="92" customFormat="true" ht="13.5"/>
    <row r="4339" s="92" customFormat="true" ht="13.5"/>
    <row r="4340" s="92" customFormat="true" ht="13.5"/>
    <row r="4341" s="92" customFormat="true" ht="13.5"/>
    <row r="4342" s="92" customFormat="true" ht="13.5"/>
    <row r="4343" s="92" customFormat="true" ht="13.5"/>
    <row r="4344" s="92" customFormat="true" ht="13.5"/>
    <row r="4345" s="92" customFormat="true" ht="13.5"/>
    <row r="4346" s="92" customFormat="true" ht="13.5"/>
    <row r="4347" s="92" customFormat="true" ht="13.5"/>
    <row r="4348" s="92" customFormat="true" ht="13.5"/>
    <row r="4349" s="92" customFormat="true" ht="13.5"/>
    <row r="4350" s="92" customFormat="true" ht="13.5"/>
    <row r="4351" s="92" customFormat="true" ht="13.5"/>
    <row r="4352" s="92" customFormat="true" ht="13.5"/>
    <row r="4353" s="92" customFormat="true" ht="13.5"/>
    <row r="4354" s="92" customFormat="true" ht="13.5"/>
    <row r="4355" s="92" customFormat="true" ht="13.5"/>
    <row r="4356" s="92" customFormat="true" ht="13.5"/>
    <row r="4357" s="92" customFormat="true" ht="13.5"/>
    <row r="4358" s="92" customFormat="true" ht="13.5"/>
    <row r="4359" s="92" customFormat="true" ht="13.5"/>
    <row r="4360" s="92" customFormat="true" ht="13.5"/>
    <row r="4361" s="92" customFormat="true" ht="13.5"/>
    <row r="4362" s="92" customFormat="true" ht="13.5"/>
    <row r="4363" s="92" customFormat="true" ht="13.5"/>
    <row r="4364" s="92" customFormat="true" ht="13.5"/>
    <row r="4365" s="92" customFormat="true" ht="13.5"/>
    <row r="4366" s="92" customFormat="true" ht="13.5"/>
    <row r="4367" s="92" customFormat="true" ht="13.5"/>
    <row r="4368" s="92" customFormat="true" ht="13.5"/>
    <row r="4369" s="92" customFormat="true" ht="13.5"/>
    <row r="4370" s="92" customFormat="true" ht="13.5"/>
    <row r="4371" s="92" customFormat="true" ht="13.5"/>
    <row r="4372" s="92" customFormat="true" ht="13.5"/>
    <row r="4373" s="92" customFormat="true" ht="13.5"/>
    <row r="4374" s="92" customFormat="true" ht="13.5"/>
    <row r="4375" s="92" customFormat="true" ht="13.5"/>
    <row r="4376" s="92" customFormat="true" ht="13.5"/>
    <row r="4377" s="92" customFormat="true" ht="13.5"/>
    <row r="4378" s="92" customFormat="true" ht="13.5"/>
    <row r="4379" s="92" customFormat="true" ht="13.5"/>
    <row r="4380" s="92" customFormat="true" ht="13.5"/>
    <row r="4381" s="92" customFormat="true" ht="13.5"/>
    <row r="4382" s="92" customFormat="true" ht="13.5"/>
    <row r="4383" s="92" customFormat="true" ht="13.5"/>
    <row r="4384" s="92" customFormat="true" ht="13.5"/>
    <row r="4385" s="92" customFormat="true" ht="13.5"/>
    <row r="4386" s="92" customFormat="true" ht="13.5"/>
    <row r="4387" s="92" customFormat="true" ht="13.5"/>
    <row r="4388" s="92" customFormat="true" ht="13.5"/>
    <row r="4389" s="92" customFormat="true" ht="13.5"/>
    <row r="4390" s="92" customFormat="true" ht="13.5"/>
    <row r="4391" s="92" customFormat="true" ht="13.5"/>
    <row r="4392" s="92" customFormat="true" ht="13.5"/>
    <row r="4393" s="92" customFormat="true" ht="13.5"/>
    <row r="4394" s="92" customFormat="true" ht="13.5"/>
    <row r="4395" s="92" customFormat="true" ht="13.5"/>
    <row r="4396" s="92" customFormat="true" ht="13.5"/>
    <row r="4397" s="92" customFormat="true" ht="13.5"/>
    <row r="4398" s="92" customFormat="true" ht="13.5"/>
    <row r="4399" s="92" customFormat="true" ht="13.5"/>
    <row r="4400" s="92" customFormat="true" ht="13.5"/>
    <row r="4401" s="92" customFormat="true" ht="13.5"/>
    <row r="4402" s="92" customFormat="true" ht="13.5"/>
    <row r="4403" s="92" customFormat="true" ht="13.5"/>
    <row r="4404" s="92" customFormat="true" ht="13.5"/>
    <row r="4405" s="92" customFormat="true" ht="13.5"/>
    <row r="4406" s="92" customFormat="true" ht="13.5"/>
    <row r="4407" s="92" customFormat="true" ht="13.5"/>
    <row r="4408" s="92" customFormat="true" ht="13.5"/>
    <row r="4409" s="92" customFormat="true" ht="13.5"/>
    <row r="4410" s="92" customFormat="true" ht="13.5"/>
    <row r="4411" s="92" customFormat="true" ht="13.5"/>
    <row r="4412" s="92" customFormat="true" ht="13.5"/>
    <row r="4413" s="92" customFormat="true" ht="13.5"/>
    <row r="4414" s="92" customFormat="true" ht="13.5"/>
    <row r="4415" s="92" customFormat="true" ht="13.5"/>
    <row r="4416" s="92" customFormat="true" ht="13.5"/>
    <row r="4417" s="92" customFormat="true" ht="13.5"/>
    <row r="4418" s="92" customFormat="true" ht="13.5"/>
    <row r="4419" s="92" customFormat="true" ht="13.5"/>
    <row r="4420" s="92" customFormat="true" ht="13.5"/>
    <row r="4421" s="92" customFormat="true" ht="13.5"/>
    <row r="4422" s="92" customFormat="true" ht="13.5"/>
    <row r="4423" s="92" customFormat="true" ht="13.5"/>
    <row r="4424" s="92" customFormat="true" ht="13.5"/>
    <row r="4425" s="92" customFormat="true" ht="13.5"/>
    <row r="4426" s="92" customFormat="true" ht="13.5"/>
    <row r="4427" s="92" customFormat="true" ht="13.5"/>
    <row r="4428" s="92" customFormat="true" ht="13.5"/>
    <row r="4429" s="92" customFormat="true" ht="13.5"/>
    <row r="4430" s="92" customFormat="true" ht="13.5"/>
    <row r="4431" s="92" customFormat="true" ht="13.5"/>
    <row r="4432" s="92" customFormat="true" ht="13.5"/>
    <row r="4433" s="92" customFormat="true" ht="13.5"/>
    <row r="4434" s="92" customFormat="true" ht="13.5"/>
    <row r="4435" s="92" customFormat="true" ht="13.5"/>
    <row r="4436" s="92" customFormat="true" ht="13.5"/>
    <row r="4437" s="92" customFormat="true" ht="13.5"/>
    <row r="4438" s="92" customFormat="true" ht="13.5"/>
    <row r="4439" s="92" customFormat="true" ht="13.5"/>
    <row r="4440" s="92" customFormat="true" ht="13.5"/>
    <row r="4441" s="92" customFormat="true" ht="13.5"/>
    <row r="4442" s="92" customFormat="true" ht="13.5"/>
    <row r="4443" s="92" customFormat="true" ht="13.5"/>
    <row r="4444" s="92" customFormat="true" ht="13.5"/>
    <row r="4445" s="92" customFormat="true" ht="13.5"/>
    <row r="4446" s="92" customFormat="true" ht="13.5"/>
    <row r="4447" s="92" customFormat="true" ht="13.5"/>
    <row r="4448" s="92" customFormat="true" ht="13.5"/>
    <row r="4449" s="92" customFormat="true" ht="13.5"/>
    <row r="4450" s="92" customFormat="true" ht="13.5"/>
    <row r="4451" s="92" customFormat="true" ht="13.5"/>
    <row r="4452" s="92" customFormat="true" ht="13.5"/>
    <row r="4453" s="92" customFormat="true" ht="13.5"/>
    <row r="4454" s="92" customFormat="true" ht="13.5"/>
    <row r="4455" s="92" customFormat="true" ht="13.5"/>
    <row r="4456" s="92" customFormat="true" ht="13.5"/>
    <row r="4457" s="92" customFormat="true" ht="13.5"/>
    <row r="4458" s="92" customFormat="true" ht="13.5"/>
    <row r="4459" s="92" customFormat="true" ht="13.5"/>
    <row r="4460" s="92" customFormat="true" ht="13.5"/>
    <row r="4461" s="92" customFormat="true" ht="13.5"/>
    <row r="4462" s="92" customFormat="true" ht="13.5"/>
    <row r="4463" s="92" customFormat="true" ht="13.5"/>
    <row r="4464" s="92" customFormat="true" ht="13.5"/>
    <row r="4465" s="92" customFormat="true" ht="13.5"/>
    <row r="4466" s="92" customFormat="true" ht="13.5"/>
    <row r="4467" s="92" customFormat="true" ht="13.5"/>
    <row r="4468" s="92" customFormat="true" ht="13.5"/>
    <row r="4469" s="92" customFormat="true" ht="13.5"/>
    <row r="4470" s="92" customFormat="true" ht="13.5"/>
    <row r="4471" s="92" customFormat="true" ht="13.5"/>
    <row r="4472" s="92" customFormat="true" ht="13.5"/>
    <row r="4473" s="92" customFormat="true" ht="13.5"/>
    <row r="4474" s="92" customFormat="true" ht="13.5"/>
    <row r="4475" s="92" customFormat="true" ht="13.5"/>
    <row r="4476" s="92" customFormat="true" ht="13.5"/>
    <row r="4477" s="92" customFormat="true" ht="13.5"/>
    <row r="4478" s="92" customFormat="true" ht="13.5"/>
    <row r="4479" s="92" customFormat="true" ht="13.5"/>
    <row r="4480" s="92" customFormat="true" ht="13.5"/>
    <row r="4481" s="92" customFormat="true" ht="13.5"/>
    <row r="4482" s="92" customFormat="true" ht="13.5"/>
    <row r="4483" s="92" customFormat="true" ht="13.5"/>
    <row r="4484" s="92" customFormat="true" ht="13.5"/>
    <row r="4485" s="92" customFormat="true" ht="13.5"/>
    <row r="4486" s="92" customFormat="true" ht="13.5"/>
    <row r="4487" s="92" customFormat="true" ht="13.5"/>
    <row r="4488" s="92" customFormat="true" ht="13.5"/>
    <row r="4489" s="92" customFormat="true" ht="13.5"/>
    <row r="4490" s="92" customFormat="true" ht="13.5"/>
    <row r="4491" s="92" customFormat="true" ht="13.5"/>
    <row r="4492" s="92" customFormat="true" ht="13.5"/>
    <row r="4493" s="92" customFormat="true" ht="13.5"/>
    <row r="4494" s="92" customFormat="true" ht="13.5"/>
    <row r="4495" s="92" customFormat="true" ht="13.5"/>
    <row r="4496" s="92" customFormat="true" ht="13.5"/>
    <row r="4497" s="92" customFormat="true" ht="13.5"/>
    <row r="4498" s="92" customFormat="true" ht="13.5"/>
    <row r="4499" s="92" customFormat="true" ht="13.5"/>
    <row r="4500" s="92" customFormat="true" ht="13.5"/>
    <row r="4501" s="92" customFormat="true" ht="13.5"/>
    <row r="4502" s="92" customFormat="true" ht="13.5"/>
    <row r="4503" s="92" customFormat="true" ht="13.5"/>
    <row r="4504" s="92" customFormat="true" ht="13.5"/>
    <row r="4505" s="92" customFormat="true" ht="13.5"/>
    <row r="4506" s="92" customFormat="true" ht="13.5"/>
    <row r="4507" s="92" customFormat="true" ht="13.5"/>
    <row r="4508" s="92" customFormat="true" ht="13.5"/>
    <row r="4509" s="92" customFormat="true" ht="13.5"/>
    <row r="4510" s="92" customFormat="true" ht="13.5"/>
    <row r="4511" s="92" customFormat="true" ht="13.5"/>
    <row r="4512" s="92" customFormat="true" ht="13.5"/>
    <row r="4513" s="92" customFormat="true" ht="13.5"/>
    <row r="4514" s="92" customFormat="true" ht="13.5"/>
    <row r="4515" s="92" customFormat="true" ht="13.5"/>
    <row r="4516" s="92" customFormat="true" ht="13.5"/>
    <row r="4517" s="92" customFormat="true" ht="13.5"/>
    <row r="4518" s="92" customFormat="true" ht="13.5"/>
    <row r="4519" s="92" customFormat="true" ht="13.5"/>
    <row r="4520" s="92" customFormat="true" ht="13.5"/>
    <row r="4521" s="92" customFormat="true" ht="13.5"/>
    <row r="4522" s="92" customFormat="true" ht="13.5"/>
    <row r="4523" s="92" customFormat="true" ht="13.5"/>
    <row r="4524" s="92" customFormat="true" ht="13.5"/>
    <row r="4525" s="92" customFormat="true" ht="13.5"/>
    <row r="4526" s="92" customFormat="true" ht="13.5"/>
    <row r="4527" s="92" customFormat="true" ht="13.5"/>
    <row r="4528" s="92" customFormat="true" ht="13.5"/>
    <row r="4529" s="92" customFormat="true" ht="13.5"/>
    <row r="4530" s="92" customFormat="true" ht="13.5"/>
    <row r="4531" s="92" customFormat="true" ht="13.5"/>
    <row r="4532" s="92" customFormat="true" ht="13.5"/>
    <row r="4533" s="92" customFormat="true" ht="13.5"/>
    <row r="4534" s="92" customFormat="true" ht="13.5"/>
    <row r="4535" s="92" customFormat="true" ht="13.5"/>
    <row r="4536" s="92" customFormat="true" ht="13.5"/>
    <row r="4537" s="92" customFormat="true" ht="13.5"/>
    <row r="4538" s="92" customFormat="true" ht="13.5"/>
    <row r="4539" s="92" customFormat="true" ht="13.5"/>
    <row r="4540" s="92" customFormat="true" ht="13.5"/>
    <row r="4541" s="92" customFormat="true" ht="13.5"/>
    <row r="4542" s="92" customFormat="true" ht="13.5"/>
    <row r="4543" s="92" customFormat="true" ht="13.5"/>
    <row r="4544" s="92" customFormat="true" ht="13.5"/>
    <row r="4545" s="92" customFormat="true" ht="13.5"/>
    <row r="4546" s="92" customFormat="true" ht="13.5"/>
    <row r="4547" s="92" customFormat="true" ht="13.5"/>
    <row r="4548" s="92" customFormat="true" ht="13.5"/>
    <row r="4549" s="92" customFormat="true" ht="13.5"/>
    <row r="4550" s="92" customFormat="true" ht="13.5"/>
    <row r="4551" s="92" customFormat="true" ht="13.5"/>
    <row r="4552" s="92" customFormat="true" ht="13.5"/>
    <row r="4553" s="92" customFormat="true" ht="13.5"/>
    <row r="4554" s="92" customFormat="true" ht="13.5"/>
    <row r="4555" s="92" customFormat="true" ht="13.5"/>
    <row r="4556" s="92" customFormat="true" ht="13.5"/>
    <row r="4557" s="92" customFormat="true" ht="13.5"/>
    <row r="4558" s="92" customFormat="true" ht="13.5"/>
    <row r="4559" s="92" customFormat="true" ht="13.5"/>
    <row r="4560" s="92" customFormat="true" ht="13.5"/>
    <row r="4561" s="92" customFormat="true" ht="13.5"/>
    <row r="4562" s="92" customFormat="true" ht="13.5"/>
    <row r="4563" s="92" customFormat="true" ht="13.5"/>
    <row r="4564" s="92" customFormat="true" ht="13.5"/>
    <row r="4565" s="92" customFormat="true" ht="13.5"/>
    <row r="4566" s="92" customFormat="true" ht="13.5"/>
    <row r="4567" s="92" customFormat="true" ht="13.5"/>
    <row r="4568" s="92" customFormat="true" ht="13.5"/>
    <row r="4569" s="92" customFormat="true" ht="13.5"/>
    <row r="4570" s="92" customFormat="true" ht="13.5"/>
    <row r="4571" s="92" customFormat="true" ht="13.5"/>
    <row r="4572" s="92" customFormat="true" ht="13.5"/>
    <row r="4573" s="92" customFormat="true" ht="13.5"/>
    <row r="4574" s="92" customFormat="true" ht="13.5"/>
    <row r="4575" s="92" customFormat="true" ht="13.5"/>
    <row r="4576" s="92" customFormat="true" ht="13.5"/>
    <row r="4577" s="92" customFormat="true" ht="13.5"/>
    <row r="4578" s="92" customFormat="true" ht="13.5"/>
    <row r="4579" s="92" customFormat="true" ht="13.5"/>
    <row r="4580" s="92" customFormat="true" ht="13.5"/>
    <row r="4581" s="92" customFormat="true" ht="13.5"/>
    <row r="4582" s="92" customFormat="true" ht="13.5"/>
    <row r="4583" s="92" customFormat="true" ht="13.5"/>
    <row r="4584" s="92" customFormat="true" ht="13.5"/>
    <row r="4585" s="92" customFormat="true" ht="13.5"/>
    <row r="4586" s="92" customFormat="true" ht="13.5"/>
    <row r="4587" s="92" customFormat="true" ht="13.5"/>
    <row r="4588" s="92" customFormat="true" ht="13.5"/>
    <row r="4589" s="92" customFormat="true" ht="13.5"/>
    <row r="4590" s="92" customFormat="true" ht="13.5"/>
    <row r="4591" s="92" customFormat="true" ht="13.5"/>
    <row r="4592" s="92" customFormat="true" ht="13.5"/>
    <row r="4593" s="92" customFormat="true" ht="13.5"/>
    <row r="4594" s="92" customFormat="true" ht="13.5"/>
    <row r="4595" s="92" customFormat="true" ht="13.5"/>
    <row r="4596" s="92" customFormat="true" ht="13.5"/>
    <row r="4597" s="92" customFormat="true" ht="13.5"/>
    <row r="4598" s="92" customFormat="true" ht="13.5"/>
    <row r="4599" s="92" customFormat="true" ht="13.5"/>
    <row r="4600" s="92" customFormat="true" ht="13.5"/>
    <row r="4601" s="92" customFormat="true" ht="13.5"/>
    <row r="4602" s="92" customFormat="true" ht="13.5"/>
    <row r="4603" s="92" customFormat="true" ht="13.5"/>
    <row r="4604" s="92" customFormat="true" ht="13.5"/>
    <row r="4605" s="92" customFormat="true" ht="13.5"/>
    <row r="4606" s="92" customFormat="true" ht="13.5"/>
    <row r="4607" s="92" customFormat="true" ht="13.5"/>
    <row r="4608" s="92" customFormat="true" ht="13.5"/>
    <row r="4609" s="92" customFormat="true" ht="13.5"/>
    <row r="4610" s="92" customFormat="true" ht="13.5"/>
    <row r="4611" s="92" customFormat="true" ht="13.5"/>
    <row r="4612" s="92" customFormat="true" ht="13.5"/>
    <row r="4613" s="92" customFormat="true" ht="13.5"/>
    <row r="4614" s="92" customFormat="true" ht="13.5"/>
    <row r="4615" s="92" customFormat="true" ht="13.5"/>
    <row r="4616" s="92" customFormat="true" ht="13.5"/>
    <row r="4617" s="92" customFormat="true" ht="13.5"/>
    <row r="4618" s="92" customFormat="true" ht="13.5"/>
    <row r="4619" s="92" customFormat="true" ht="13.5"/>
    <row r="4620" s="92" customFormat="true" ht="13.5"/>
    <row r="4621" s="92" customFormat="true" ht="13.5"/>
    <row r="4622" s="92" customFormat="true" ht="13.5"/>
    <row r="4623" s="92" customFormat="true" ht="13.5"/>
    <row r="4624" s="92" customFormat="true" ht="13.5"/>
    <row r="4625" s="92" customFormat="true" ht="13.5"/>
    <row r="4626" s="92" customFormat="true" ht="13.5"/>
    <row r="4627" s="92" customFormat="true" ht="13.5"/>
    <row r="4628" s="92" customFormat="true" ht="13.5"/>
    <row r="4629" s="92" customFormat="true" ht="13.5"/>
    <row r="4630" s="92" customFormat="true" ht="13.5"/>
    <row r="4631" s="92" customFormat="true" ht="13.5"/>
    <row r="4632" s="92" customFormat="true" ht="13.5"/>
    <row r="4633" s="92" customFormat="true" ht="13.5"/>
    <row r="4634" s="92" customFormat="true" ht="13.5"/>
    <row r="4635" s="92" customFormat="true" ht="13.5"/>
    <row r="4636" s="92" customFormat="true" ht="13.5"/>
    <row r="4637" s="92" customFormat="true" ht="13.5"/>
    <row r="4638" s="92" customFormat="true" ht="13.5"/>
    <row r="4639" s="92" customFormat="true" ht="13.5"/>
    <row r="4640" s="92" customFormat="true" ht="13.5"/>
    <row r="4641" s="92" customFormat="true" ht="13.5"/>
    <row r="4642" s="92" customFormat="true" ht="13.5"/>
    <row r="4643" s="92" customFormat="true" ht="13.5"/>
    <row r="4644" s="92" customFormat="true" ht="13.5"/>
    <row r="4645" s="92" customFormat="true" ht="13.5"/>
    <row r="4646" s="92" customFormat="true" ht="13.5"/>
    <row r="4647" s="92" customFormat="true" ht="13.5"/>
    <row r="4648" s="92" customFormat="true" ht="13.5"/>
    <row r="4649" s="92" customFormat="true" ht="13.5"/>
    <row r="4650" s="92" customFormat="true" ht="13.5"/>
    <row r="4651" s="92" customFormat="true" ht="13.5"/>
    <row r="4652" s="92" customFormat="true" ht="13.5"/>
    <row r="4653" s="92" customFormat="true" ht="13.5"/>
    <row r="4654" s="92" customFormat="true" ht="13.5"/>
    <row r="4655" s="92" customFormat="true" ht="13.5"/>
    <row r="4656" s="92" customFormat="true" ht="13.5"/>
    <row r="4657" s="92" customFormat="true" ht="13.5"/>
    <row r="4658" s="92" customFormat="true" ht="13.5"/>
    <row r="4659" s="92" customFormat="true" ht="13.5"/>
    <row r="4660" s="92" customFormat="true" ht="13.5"/>
    <row r="4661" s="92" customFormat="true" ht="13.5"/>
    <row r="4662" s="92" customFormat="true" ht="13.5"/>
    <row r="4663" s="92" customFormat="true" ht="13.5"/>
    <row r="4664" s="92" customFormat="true" ht="13.5"/>
    <row r="4665" s="92" customFormat="true" ht="13.5"/>
    <row r="4666" s="92" customFormat="true" ht="13.5"/>
    <row r="4667" s="92" customFormat="true" ht="13.5"/>
    <row r="4668" s="92" customFormat="true" ht="13.5"/>
    <row r="4669" s="92" customFormat="true" ht="13.5"/>
    <row r="4670" s="92" customFormat="true" ht="13.5"/>
    <row r="4671" s="92" customFormat="true" ht="13.5"/>
    <row r="4672" s="92" customFormat="true" ht="13.5"/>
    <row r="4673" s="92" customFormat="true" ht="13.5"/>
    <row r="4674" s="92" customFormat="true" ht="13.5"/>
    <row r="4675" s="92" customFormat="true" ht="13.5"/>
    <row r="4676" s="92" customFormat="true" ht="13.5"/>
    <row r="4677" s="92" customFormat="true" ht="13.5"/>
    <row r="4678" s="92" customFormat="true" ht="13.5"/>
    <row r="4679" s="92" customFormat="true" ht="13.5"/>
    <row r="4680" s="92" customFormat="true" ht="13.5"/>
    <row r="4681" s="92" customFormat="true" ht="13.5"/>
    <row r="4682" s="92" customFormat="true" ht="13.5"/>
    <row r="4683" s="92" customFormat="true" ht="13.5"/>
    <row r="4684" s="92" customFormat="true" ht="13.5"/>
    <row r="4685" s="92" customFormat="true" ht="13.5"/>
    <row r="4686" s="92" customFormat="true" ht="13.5"/>
    <row r="4687" s="92" customFormat="true" ht="13.5"/>
    <row r="4688" s="92" customFormat="true" ht="13.5"/>
    <row r="4689" s="92" customFormat="true" ht="13.5"/>
    <row r="4690" s="92" customFormat="true" ht="13.5"/>
    <row r="4691" s="92" customFormat="true" ht="13.5"/>
    <row r="4692" s="92" customFormat="true" ht="13.5"/>
    <row r="4693" s="92" customFormat="true" ht="13.5"/>
    <row r="4694" s="92" customFormat="true" ht="13.5"/>
    <row r="4695" s="92" customFormat="true" ht="13.5"/>
    <row r="4696" s="92" customFormat="true" ht="13.5"/>
    <row r="4697" s="92" customFormat="true" ht="13.5"/>
    <row r="4698" s="92" customFormat="true" ht="13.5"/>
    <row r="4699" s="92" customFormat="true" ht="13.5"/>
    <row r="4700" s="92" customFormat="true" ht="13.5"/>
    <row r="4701" s="92" customFormat="true" ht="13.5"/>
    <row r="4702" s="92" customFormat="true" ht="13.5"/>
    <row r="4703" s="92" customFormat="true" ht="13.5"/>
    <row r="4704" s="92" customFormat="true" ht="13.5"/>
    <row r="4705" s="92" customFormat="true" ht="13.5"/>
    <row r="4706" s="92" customFormat="true" ht="13.5"/>
    <row r="4707" s="92" customFormat="true" ht="13.5"/>
    <row r="4708" s="92" customFormat="true" ht="13.5"/>
    <row r="4709" s="92" customFormat="true" ht="13.5"/>
    <row r="4710" s="92" customFormat="true" ht="13.5"/>
    <row r="4711" s="92" customFormat="true" ht="13.5"/>
    <row r="4712" s="92" customFormat="true" ht="13.5"/>
    <row r="4713" s="92" customFormat="true" ht="13.5"/>
    <row r="4714" s="92" customFormat="true" ht="13.5"/>
    <row r="4715" s="92" customFormat="true" ht="13.5"/>
    <row r="4716" s="92" customFormat="true" ht="13.5"/>
    <row r="4717" s="92" customFormat="true" ht="13.5"/>
    <row r="4718" s="92" customFormat="true" ht="13.5"/>
    <row r="4719" s="92" customFormat="true" ht="13.5"/>
    <row r="4720" s="92" customFormat="true" ht="13.5"/>
    <row r="4721" s="92" customFormat="true" ht="13.5"/>
    <row r="4722" s="92" customFormat="true" ht="13.5"/>
    <row r="4723" s="92" customFormat="true" ht="13.5"/>
    <row r="4724" s="92" customFormat="true" ht="13.5"/>
    <row r="4725" s="92" customFormat="true" ht="13.5"/>
    <row r="4726" s="92" customFormat="true" ht="13.5"/>
    <row r="4727" s="92" customFormat="true" ht="13.5"/>
    <row r="4728" s="92" customFormat="true" ht="13.5"/>
    <row r="4729" s="92" customFormat="true" ht="13.5"/>
    <row r="4730" s="92" customFormat="true" ht="13.5"/>
    <row r="4731" s="92" customFormat="true" ht="13.5"/>
    <row r="4732" s="92" customFormat="true" ht="13.5"/>
    <row r="4733" s="92" customFormat="true" ht="13.5"/>
    <row r="4734" s="92" customFormat="true" ht="13.5"/>
    <row r="4735" s="92" customFormat="true" ht="13.5"/>
    <row r="4736" s="92" customFormat="true" ht="13.5"/>
    <row r="4737" s="92" customFormat="true" ht="13.5"/>
    <row r="4738" s="92" customFormat="true" ht="13.5"/>
    <row r="4739" s="92" customFormat="true" ht="13.5"/>
    <row r="4740" s="92" customFormat="true" ht="13.5"/>
    <row r="4741" s="92" customFormat="true" ht="13.5"/>
    <row r="4742" s="92" customFormat="true" ht="13.5"/>
    <row r="4743" s="92" customFormat="true" ht="13.5"/>
    <row r="4744" s="92" customFormat="true" ht="13.5"/>
    <row r="4745" s="92" customFormat="true" ht="13.5"/>
    <row r="4746" s="92" customFormat="true" ht="13.5"/>
    <row r="4747" s="92" customFormat="true" ht="13.5"/>
    <row r="4748" s="92" customFormat="true" ht="13.5"/>
    <row r="4749" s="92" customFormat="true" ht="13.5"/>
    <row r="4750" s="92" customFormat="true" ht="13.5"/>
    <row r="4751" s="92" customFormat="true" ht="13.5"/>
    <row r="4752" s="92" customFormat="true" ht="13.5"/>
    <row r="4753" s="92" customFormat="true" ht="13.5"/>
    <row r="4754" s="92" customFormat="true" ht="13.5"/>
    <row r="4755" s="92" customFormat="true" ht="13.5"/>
    <row r="4756" s="92" customFormat="true" ht="13.5"/>
    <row r="4757" s="92" customFormat="true" ht="13.5"/>
    <row r="4758" s="92" customFormat="true" ht="13.5"/>
    <row r="4759" s="92" customFormat="true" ht="13.5"/>
    <row r="4760" s="92" customFormat="true" ht="13.5"/>
    <row r="4761" s="92" customFormat="true" ht="13.5"/>
    <row r="4762" s="92" customFormat="true" ht="13.5"/>
    <row r="4763" s="92" customFormat="true" ht="13.5"/>
    <row r="4764" s="92" customFormat="true" ht="13.5"/>
    <row r="4765" s="92" customFormat="true" ht="13.5"/>
    <row r="4766" s="92" customFormat="true" ht="13.5"/>
    <row r="4767" s="92" customFormat="true" ht="13.5"/>
    <row r="4768" s="92" customFormat="true" ht="13.5"/>
    <row r="4769" s="92" customFormat="true" ht="13.5"/>
    <row r="4770" s="92" customFormat="true" ht="13.5"/>
    <row r="4771" s="92" customFormat="true" ht="13.5"/>
    <row r="4772" s="92" customFormat="true" ht="13.5"/>
    <row r="4773" s="92" customFormat="true" ht="13.5"/>
    <row r="4774" s="92" customFormat="true" ht="13.5"/>
    <row r="4775" s="92" customFormat="true" ht="13.5"/>
    <row r="4776" s="92" customFormat="true" ht="13.5"/>
    <row r="4777" s="92" customFormat="true" ht="13.5"/>
    <row r="4778" s="92" customFormat="true" ht="13.5"/>
    <row r="4779" s="92" customFormat="true" ht="13.5"/>
    <row r="4780" s="92" customFormat="true" ht="13.5"/>
    <row r="4781" s="92" customFormat="true" ht="13.5"/>
    <row r="4782" s="92" customFormat="true" ht="13.5"/>
    <row r="4783" s="92" customFormat="true" ht="13.5"/>
    <row r="4784" s="92" customFormat="true" ht="13.5"/>
    <row r="4785" s="92" customFormat="true" ht="13.5"/>
    <row r="4786" s="92" customFormat="true" ht="13.5"/>
    <row r="4787" s="92" customFormat="true" ht="13.5"/>
    <row r="4788" s="92" customFormat="true" ht="13.5"/>
    <row r="4789" s="92" customFormat="true" ht="13.5"/>
    <row r="4790" s="92" customFormat="true" ht="13.5"/>
    <row r="4791" s="92" customFormat="true" ht="13.5"/>
    <row r="4792" s="92" customFormat="true" ht="13.5"/>
    <row r="4793" s="92" customFormat="true" ht="13.5"/>
    <row r="4794" s="92" customFormat="true" ht="13.5"/>
    <row r="4795" s="92" customFormat="true" ht="13.5"/>
    <row r="4796" s="92" customFormat="true" ht="13.5"/>
    <row r="4797" s="92" customFormat="true" ht="13.5"/>
    <row r="4798" s="92" customFormat="true" ht="13.5"/>
    <row r="4799" s="92" customFormat="true" ht="13.5"/>
    <row r="4800" s="92" customFormat="true" ht="13.5"/>
    <row r="4801" s="92" customFormat="true" ht="13.5"/>
    <row r="4802" s="92" customFormat="true" ht="13.5"/>
    <row r="4803" s="92" customFormat="true" ht="13.5"/>
    <row r="4804" s="92" customFormat="true" ht="13.5"/>
    <row r="4805" s="92" customFormat="true" ht="13.5"/>
    <row r="4806" s="92" customFormat="true" ht="13.5"/>
    <row r="4807" s="92" customFormat="true" ht="13.5"/>
    <row r="4808" s="92" customFormat="true" ht="13.5"/>
    <row r="4809" s="92" customFormat="true" ht="13.5"/>
    <row r="4810" s="92" customFormat="true" ht="13.5"/>
    <row r="4811" s="92" customFormat="true" ht="13.5"/>
    <row r="4812" s="92" customFormat="true" ht="13.5"/>
    <row r="4813" s="92" customFormat="true" ht="13.5"/>
    <row r="4814" s="92" customFormat="true" ht="13.5"/>
    <row r="4815" s="92" customFormat="true" ht="13.5"/>
    <row r="4816" s="92" customFormat="true" ht="13.5"/>
    <row r="4817" s="92" customFormat="true" ht="13.5"/>
    <row r="4818" s="92" customFormat="true" ht="13.5"/>
    <row r="4819" s="92" customFormat="true" ht="13.5"/>
    <row r="4820" s="92" customFormat="true" ht="13.5"/>
    <row r="4821" s="92" customFormat="true" ht="13.5"/>
    <row r="4822" s="92" customFormat="true" ht="13.5"/>
    <row r="4823" s="92" customFormat="true" ht="13.5"/>
    <row r="4824" s="92" customFormat="true" ht="13.5"/>
    <row r="4825" s="92" customFormat="true" ht="13.5"/>
    <row r="4826" s="92" customFormat="true" ht="13.5"/>
    <row r="4827" s="92" customFormat="true" ht="13.5"/>
    <row r="4828" s="92" customFormat="true" ht="13.5"/>
    <row r="4829" s="92" customFormat="true" ht="13.5"/>
    <row r="4830" s="92" customFormat="true" ht="13.5"/>
    <row r="4831" s="92" customFormat="true" ht="13.5"/>
    <row r="4832" s="92" customFormat="true" ht="13.5"/>
    <row r="4833" s="92" customFormat="true" ht="13.5"/>
    <row r="4834" s="92" customFormat="true" ht="13.5"/>
    <row r="4835" s="92" customFormat="true" ht="13.5"/>
    <row r="4836" s="92" customFormat="true" ht="13.5"/>
    <row r="4837" s="92" customFormat="true" ht="13.5"/>
    <row r="4838" s="92" customFormat="true" ht="13.5"/>
    <row r="4839" s="92" customFormat="true" ht="13.5"/>
    <row r="4840" s="92" customFormat="true" ht="13.5"/>
    <row r="4841" s="92" customFormat="true" ht="13.5"/>
    <row r="4842" s="92" customFormat="true" ht="13.5"/>
    <row r="4843" s="92" customFormat="true" ht="13.5"/>
    <row r="4844" s="92" customFormat="true" ht="13.5"/>
    <row r="4845" s="92" customFormat="true" ht="13.5"/>
    <row r="4846" s="92" customFormat="true" ht="13.5"/>
    <row r="4847" s="92" customFormat="true" ht="13.5"/>
    <row r="4848" s="92" customFormat="true" ht="13.5"/>
    <row r="4849" s="92" customFormat="true" ht="13.5"/>
    <row r="4850" s="92" customFormat="true" ht="13.5"/>
    <row r="4851" s="92" customFormat="true" ht="13.5"/>
    <row r="4852" s="92" customFormat="true" ht="13.5"/>
    <row r="4853" s="92" customFormat="true" ht="13.5"/>
    <row r="4854" s="92" customFormat="true" ht="13.5"/>
    <row r="4855" s="92" customFormat="true" ht="13.5"/>
    <row r="4856" s="92" customFormat="true" ht="13.5"/>
    <row r="4857" s="92" customFormat="true" ht="13.5"/>
    <row r="4858" s="92" customFormat="true" ht="13.5"/>
    <row r="4859" s="92" customFormat="true" ht="13.5"/>
    <row r="4860" s="92" customFormat="true" ht="13.5"/>
    <row r="4861" s="92" customFormat="true" ht="13.5"/>
    <row r="4862" s="92" customFormat="true" ht="13.5"/>
    <row r="4863" s="92" customFormat="true" ht="13.5"/>
    <row r="4864" s="92" customFormat="true" ht="13.5"/>
    <row r="4865" s="92" customFormat="true" ht="13.5"/>
    <row r="4866" s="92" customFormat="true" ht="13.5"/>
    <row r="4867" s="92" customFormat="true" ht="13.5"/>
    <row r="4868" s="92" customFormat="true" ht="13.5"/>
    <row r="4869" s="92" customFormat="true" ht="13.5"/>
    <row r="4870" s="92" customFormat="true" ht="13.5"/>
    <row r="4871" s="92" customFormat="true" ht="13.5"/>
    <row r="4872" s="92" customFormat="true" ht="13.5"/>
    <row r="4873" s="92" customFormat="true" ht="13.5"/>
    <row r="4874" s="92" customFormat="true" ht="13.5"/>
    <row r="4875" s="92" customFormat="true" ht="13.5"/>
    <row r="4876" s="92" customFormat="true" ht="13.5"/>
    <row r="4877" s="92" customFormat="true" ht="13.5"/>
    <row r="4878" s="92" customFormat="true" ht="13.5"/>
    <row r="4879" s="92" customFormat="true" ht="13.5"/>
    <row r="4880" s="92" customFormat="true" ht="13.5"/>
    <row r="4881" s="92" customFormat="true" ht="13.5"/>
    <row r="4882" s="92" customFormat="true" ht="13.5"/>
    <row r="4883" s="92" customFormat="true" ht="13.5"/>
    <row r="4884" s="92" customFormat="true" ht="13.5"/>
    <row r="4885" s="92" customFormat="true" ht="13.5"/>
    <row r="4886" s="92" customFormat="true" ht="13.5"/>
    <row r="4887" s="92" customFormat="true" ht="13.5"/>
    <row r="4888" s="92" customFormat="true" ht="13.5"/>
    <row r="4889" s="92" customFormat="true" ht="13.5"/>
    <row r="4890" s="92" customFormat="true" ht="13.5"/>
    <row r="4891" s="92" customFormat="true" ht="13.5"/>
    <row r="4892" s="92" customFormat="true" ht="13.5"/>
    <row r="4893" s="92" customFormat="true" ht="13.5"/>
    <row r="4894" s="92" customFormat="true" ht="13.5"/>
    <row r="4895" s="92" customFormat="true" ht="13.5"/>
    <row r="4896" s="92" customFormat="true" ht="13.5"/>
    <row r="4897" s="92" customFormat="true" ht="13.5"/>
    <row r="4898" s="92" customFormat="true" ht="13.5"/>
    <row r="4899" s="92" customFormat="true" ht="13.5"/>
    <row r="4900" s="92" customFormat="true" ht="13.5"/>
    <row r="4901" s="92" customFormat="true" ht="13.5"/>
    <row r="4902" s="92" customFormat="true" ht="13.5"/>
    <row r="4903" s="92" customFormat="true" ht="13.5"/>
    <row r="4904" s="92" customFormat="true" ht="13.5"/>
    <row r="4905" s="92" customFormat="true" ht="13.5"/>
    <row r="4906" s="92" customFormat="true" ht="13.5"/>
    <row r="4907" s="92" customFormat="true" ht="13.5"/>
    <row r="4908" s="92" customFormat="true" ht="13.5"/>
    <row r="4909" s="92" customFormat="true" ht="13.5"/>
    <row r="4910" s="92" customFormat="true" ht="13.5"/>
    <row r="4911" s="92" customFormat="true" ht="13.5"/>
    <row r="4912" s="92" customFormat="true" ht="13.5"/>
    <row r="4913" s="92" customFormat="true" ht="13.5"/>
    <row r="4914" s="92" customFormat="true" ht="13.5"/>
    <row r="4915" s="92" customFormat="true" ht="13.5"/>
    <row r="4916" s="92" customFormat="true" ht="13.5"/>
    <row r="4917" s="92" customFormat="true" ht="13.5"/>
    <row r="4918" s="92" customFormat="true" ht="13.5"/>
    <row r="4919" s="92" customFormat="true" ht="13.5"/>
    <row r="4920" s="92" customFormat="true" ht="13.5"/>
    <row r="4921" s="92" customFormat="true" ht="13.5"/>
    <row r="4922" s="92" customFormat="true" ht="13.5"/>
    <row r="4923" s="92" customFormat="true" ht="13.5"/>
    <row r="4924" s="92" customFormat="true" ht="13.5"/>
    <row r="4925" s="92" customFormat="true" ht="13.5"/>
    <row r="4926" s="92" customFormat="true" ht="13.5"/>
    <row r="4927" s="92" customFormat="true" ht="13.5"/>
    <row r="4928" s="92" customFormat="true" ht="13.5"/>
    <row r="4929" s="92" customFormat="true" ht="13.5"/>
    <row r="4930" s="92" customFormat="true" ht="13.5"/>
    <row r="4931" s="92" customFormat="true" ht="13.5"/>
    <row r="4932" s="92" customFormat="true" ht="13.5"/>
    <row r="4933" s="92" customFormat="true" ht="13.5"/>
    <row r="4934" s="92" customFormat="true" ht="13.5"/>
    <row r="4935" s="92" customFormat="true" ht="13.5"/>
    <row r="4936" s="92" customFormat="true" ht="13.5"/>
    <row r="4937" s="92" customFormat="true" ht="13.5"/>
    <row r="4938" s="92" customFormat="true" ht="13.5"/>
    <row r="4939" s="92" customFormat="true" ht="13.5"/>
    <row r="4940" s="92" customFormat="true" ht="13.5"/>
    <row r="4941" s="92" customFormat="true" ht="13.5"/>
    <row r="4942" s="92" customFormat="true" ht="13.5"/>
    <row r="4943" s="92" customFormat="true" ht="13.5"/>
    <row r="4944" s="92" customFormat="true" ht="13.5"/>
    <row r="4945" s="92" customFormat="true" ht="13.5"/>
    <row r="4946" s="92" customFormat="true" ht="13.5"/>
    <row r="4947" s="92" customFormat="true" ht="13.5"/>
    <row r="4948" s="92" customFormat="true" ht="13.5"/>
    <row r="4949" s="92" customFormat="true" ht="13.5"/>
    <row r="4950" s="92" customFormat="true" ht="13.5"/>
    <row r="4951" s="92" customFormat="true" ht="13.5"/>
    <row r="4952" s="92" customFormat="true" ht="13.5"/>
    <row r="4953" s="92" customFormat="true" ht="13.5"/>
    <row r="4954" s="92" customFormat="true" ht="13.5"/>
    <row r="4955" s="92" customFormat="true" ht="13.5"/>
    <row r="4956" s="92" customFormat="true" ht="13.5"/>
    <row r="4957" s="92" customFormat="true" ht="13.5"/>
    <row r="4958" s="92" customFormat="true" ht="13.5"/>
    <row r="4959" s="92" customFormat="true" ht="13.5"/>
    <row r="4960" s="92" customFormat="true" ht="13.5"/>
    <row r="4961" s="92" customFormat="true" ht="13.5"/>
    <row r="4962" s="92" customFormat="true" ht="13.5"/>
    <row r="4963" s="92" customFormat="true" ht="13.5"/>
    <row r="4964" s="92" customFormat="true" ht="13.5"/>
    <row r="4965" s="92" customFormat="true" ht="13.5"/>
    <row r="4966" s="92" customFormat="true" ht="13.5"/>
    <row r="4967" s="92" customFormat="true" ht="13.5"/>
    <row r="4968" s="92" customFormat="true" ht="13.5"/>
    <row r="4969" s="92" customFormat="true" ht="13.5"/>
    <row r="4970" s="92" customFormat="true" ht="13.5"/>
    <row r="4971" s="92" customFormat="true" ht="13.5"/>
    <row r="4972" s="92" customFormat="true" ht="13.5"/>
    <row r="4973" s="92" customFormat="true" ht="13.5"/>
    <row r="4974" s="92" customFormat="true" ht="13.5"/>
    <row r="4975" s="92" customFormat="true" ht="13.5"/>
    <row r="4976" s="92" customFormat="true" ht="13.5"/>
    <row r="4977" s="92" customFormat="true" ht="13.5"/>
    <row r="4978" s="92" customFormat="true" ht="13.5"/>
    <row r="4979" s="92" customFormat="true" ht="13.5"/>
    <row r="4980" s="92" customFormat="true" ht="13.5"/>
    <row r="4981" s="92" customFormat="true" ht="13.5"/>
    <row r="4982" s="92" customFormat="true" ht="13.5"/>
    <row r="4983" s="92" customFormat="true" ht="13.5"/>
    <row r="4984" s="92" customFormat="true" ht="13.5"/>
    <row r="4985" s="92" customFormat="true" ht="13.5"/>
    <row r="4986" s="92" customFormat="true" ht="13.5"/>
    <row r="4987" s="92" customFormat="true" ht="13.5"/>
    <row r="4988" s="92" customFormat="true" ht="13.5"/>
    <row r="4989" s="92" customFormat="true" ht="13.5"/>
    <row r="4990" s="92" customFormat="true" ht="13.5"/>
    <row r="4991" s="92" customFormat="true" ht="13.5"/>
    <row r="4992" s="92" customFormat="true" ht="13.5"/>
    <row r="4993" s="92" customFormat="true" ht="13.5"/>
    <row r="4994" s="92" customFormat="true" ht="13.5"/>
    <row r="4995" s="92" customFormat="true" ht="13.5"/>
    <row r="4996" s="92" customFormat="true" ht="13.5"/>
    <row r="4997" s="92" customFormat="true" ht="13.5"/>
    <row r="4998" s="92" customFormat="true" ht="13.5"/>
    <row r="4999" s="92" customFormat="true" ht="13.5"/>
    <row r="5000" s="92" customFormat="true" ht="13.5"/>
    <row r="5001" s="92" customFormat="true" ht="13.5"/>
    <row r="5002" s="92" customFormat="true" ht="13.5"/>
    <row r="5003" s="92" customFormat="true" ht="13.5"/>
    <row r="5004" s="92" customFormat="true" ht="13.5"/>
    <row r="5005" s="92" customFormat="true" ht="13.5"/>
    <row r="5006" s="92" customFormat="true" ht="13.5"/>
    <row r="5007" s="92" customFormat="true" ht="13.5"/>
    <row r="5008" s="92" customFormat="true" ht="13.5"/>
    <row r="5009" s="92" customFormat="true" ht="13.5"/>
    <row r="5010" s="92" customFormat="true" ht="13.5"/>
    <row r="5011" s="92" customFormat="true" ht="13.5"/>
    <row r="5012" s="92" customFormat="true" ht="13.5"/>
    <row r="5013" s="92" customFormat="true" ht="13.5"/>
    <row r="5014" s="92" customFormat="true" ht="13.5"/>
    <row r="5015" s="92" customFormat="true" ht="13.5"/>
    <row r="5016" s="92" customFormat="true" ht="13.5"/>
    <row r="5017" s="92" customFormat="true" ht="13.5"/>
    <row r="5018" s="92" customFormat="true" ht="13.5"/>
    <row r="5019" s="92" customFormat="true" ht="13.5"/>
    <row r="5020" s="92" customFormat="true" ht="13.5"/>
    <row r="5021" s="92" customFormat="true" ht="13.5"/>
    <row r="5022" s="92" customFormat="true" ht="13.5"/>
    <row r="5023" s="92" customFormat="true" ht="13.5"/>
    <row r="5024" s="92" customFormat="true" ht="13.5"/>
    <row r="5025" s="92" customFormat="true" ht="13.5"/>
    <row r="5026" s="92" customFormat="true" ht="13.5"/>
    <row r="5027" s="92" customFormat="true" ht="13.5"/>
    <row r="5028" s="92" customFormat="true" ht="13.5"/>
    <row r="5029" s="92" customFormat="true" ht="13.5"/>
    <row r="5030" s="92" customFormat="true" ht="13.5"/>
    <row r="5031" s="92" customFormat="true" ht="13.5"/>
    <row r="5032" s="92" customFormat="true" ht="13.5"/>
    <row r="5033" s="92" customFormat="true" ht="13.5"/>
    <row r="5034" s="92" customFormat="true" ht="13.5"/>
    <row r="5035" s="92" customFormat="true" ht="13.5"/>
    <row r="5036" s="92" customFormat="true" ht="13.5"/>
    <row r="5037" s="92" customFormat="true" ht="13.5"/>
    <row r="5038" s="92" customFormat="true" ht="13.5"/>
    <row r="5039" s="92" customFormat="true" ht="13.5"/>
    <row r="5040" s="92" customFormat="true" ht="13.5"/>
    <row r="5041" s="92" customFormat="true" ht="13.5"/>
    <row r="5042" s="92" customFormat="true" ht="13.5"/>
    <row r="5043" s="92" customFormat="true" ht="13.5"/>
    <row r="5044" s="92" customFormat="true" ht="13.5"/>
    <row r="5045" s="92" customFormat="true" ht="13.5"/>
    <row r="5046" s="92" customFormat="true" ht="13.5"/>
    <row r="5047" s="92" customFormat="true" ht="13.5"/>
    <row r="5048" s="92" customFormat="true" ht="13.5"/>
    <row r="5049" s="92" customFormat="true" ht="13.5"/>
    <row r="5050" s="92" customFormat="true" ht="13.5"/>
    <row r="5051" s="92" customFormat="true" ht="13.5"/>
    <row r="5052" s="92" customFormat="true" ht="13.5"/>
    <row r="5053" s="92" customFormat="true" ht="13.5"/>
    <row r="5054" s="92" customFormat="true" ht="13.5"/>
    <row r="5055" s="92" customFormat="true" ht="13.5"/>
    <row r="5056" s="92" customFormat="true" ht="13.5"/>
    <row r="5057" s="92" customFormat="true" ht="13.5"/>
    <row r="5058" s="92" customFormat="true" ht="13.5"/>
    <row r="5059" s="92" customFormat="true" ht="13.5"/>
    <row r="5060" s="92" customFormat="true" ht="13.5"/>
    <row r="5061" s="92" customFormat="true" ht="13.5"/>
    <row r="5062" s="92" customFormat="true" ht="13.5"/>
    <row r="5063" s="92" customFormat="true" ht="13.5"/>
    <row r="5064" s="92" customFormat="true" ht="13.5"/>
    <row r="5065" s="92" customFormat="true" ht="13.5"/>
    <row r="5066" s="92" customFormat="true" ht="13.5"/>
    <row r="5067" s="92" customFormat="true" ht="13.5"/>
    <row r="5068" s="92" customFormat="true" ht="13.5"/>
    <row r="5069" s="92" customFormat="true" ht="13.5"/>
    <row r="5070" s="92" customFormat="true" ht="13.5"/>
    <row r="5071" s="92" customFormat="true" ht="13.5"/>
    <row r="5072" s="92" customFormat="true" ht="13.5"/>
    <row r="5073" s="92" customFormat="true" ht="13.5"/>
    <row r="5074" s="92" customFormat="true" ht="13.5"/>
    <row r="5075" s="92" customFormat="true" ht="13.5"/>
    <row r="5076" s="92" customFormat="true" ht="13.5"/>
    <row r="5077" s="92" customFormat="true" ht="13.5"/>
    <row r="5078" s="92" customFormat="true" ht="13.5"/>
    <row r="5079" s="92" customFormat="true" ht="13.5"/>
    <row r="5080" s="92" customFormat="true" ht="13.5"/>
    <row r="5081" s="92" customFormat="true" ht="13.5"/>
    <row r="5082" s="92" customFormat="true" ht="13.5"/>
    <row r="5083" s="92" customFormat="true" ht="13.5"/>
    <row r="5084" s="92" customFormat="true" ht="13.5"/>
    <row r="5085" s="92" customFormat="true" ht="13.5"/>
    <row r="5086" s="92" customFormat="true" ht="13.5"/>
    <row r="5087" s="92" customFormat="true" ht="13.5"/>
    <row r="5088" s="92" customFormat="true" ht="13.5"/>
    <row r="5089" s="92" customFormat="true" ht="13.5"/>
    <row r="5090" s="92" customFormat="true" ht="13.5"/>
    <row r="5091" s="92" customFormat="true" ht="13.5"/>
    <row r="5092" s="92" customFormat="true" ht="13.5"/>
    <row r="5093" s="92" customFormat="true" ht="13.5"/>
    <row r="5094" s="92" customFormat="true" ht="13.5"/>
    <row r="5095" s="92" customFormat="true" ht="13.5"/>
    <row r="5096" s="92" customFormat="true" ht="13.5"/>
    <row r="5097" s="92" customFormat="true" ht="13.5"/>
    <row r="5098" s="92" customFormat="true" ht="13.5"/>
    <row r="5099" s="92" customFormat="true" ht="13.5"/>
    <row r="5100" s="92" customFormat="true" ht="13.5"/>
    <row r="5101" s="92" customFormat="true" ht="13.5"/>
    <row r="5102" s="92" customFormat="true" ht="13.5"/>
    <row r="5103" s="92" customFormat="true" ht="13.5"/>
    <row r="5104" s="92" customFormat="true" ht="13.5"/>
    <row r="5105" s="92" customFormat="true" ht="13.5"/>
    <row r="5106" s="92" customFormat="true" ht="13.5"/>
    <row r="5107" s="92" customFormat="true" ht="13.5"/>
    <row r="5108" s="92" customFormat="true" ht="13.5"/>
    <row r="5109" s="92" customFormat="true" ht="13.5"/>
    <row r="5110" s="92" customFormat="true" ht="13.5"/>
    <row r="5111" s="92" customFormat="true" ht="13.5"/>
    <row r="5112" s="92" customFormat="true" ht="13.5"/>
    <row r="5113" s="92" customFormat="true" ht="13.5"/>
    <row r="5114" s="92" customFormat="true" ht="13.5"/>
    <row r="5115" s="92" customFormat="true" ht="13.5"/>
    <row r="5116" s="92" customFormat="true" ht="13.5"/>
    <row r="5117" s="92" customFormat="true" ht="13.5"/>
    <row r="5118" s="92" customFormat="true" ht="13.5"/>
    <row r="5119" s="92" customFormat="true" ht="13.5"/>
    <row r="5120" s="92" customFormat="true" ht="13.5"/>
    <row r="5121" s="92" customFormat="true" ht="13.5"/>
    <row r="5122" s="92" customFormat="true" ht="13.5"/>
    <row r="5123" s="92" customFormat="true" ht="13.5"/>
    <row r="5124" s="92" customFormat="true" ht="13.5"/>
    <row r="5125" s="92" customFormat="true" ht="13.5"/>
    <row r="5126" s="92" customFormat="true" ht="13.5"/>
    <row r="5127" s="92" customFormat="true" ht="13.5"/>
    <row r="5128" s="92" customFormat="true" ht="13.5"/>
    <row r="5129" s="92" customFormat="true" ht="13.5"/>
    <row r="5130" s="92" customFormat="true" ht="13.5"/>
    <row r="5131" s="92" customFormat="true" ht="13.5"/>
    <row r="5132" s="92" customFormat="true" ht="13.5"/>
    <row r="5133" s="92" customFormat="true" ht="13.5"/>
    <row r="5134" s="92" customFormat="true" ht="13.5"/>
    <row r="5135" s="92" customFormat="true" ht="13.5"/>
    <row r="5136" s="92" customFormat="true" ht="13.5"/>
    <row r="5137" s="92" customFormat="true" ht="13.5"/>
    <row r="5138" s="92" customFormat="true" ht="13.5"/>
    <row r="5139" s="92" customFormat="true" ht="13.5"/>
    <row r="5140" s="92" customFormat="true" ht="13.5"/>
    <row r="5141" s="92" customFormat="true" ht="13.5"/>
    <row r="5142" s="92" customFormat="true" ht="13.5"/>
    <row r="5143" s="92" customFormat="true" ht="13.5"/>
    <row r="5144" s="92" customFormat="true" ht="13.5"/>
    <row r="5145" s="92" customFormat="true" ht="13.5"/>
    <row r="5146" s="92" customFormat="true" ht="13.5"/>
    <row r="5147" s="92" customFormat="true" ht="13.5"/>
    <row r="5148" s="92" customFormat="true" ht="13.5"/>
    <row r="5149" s="92" customFormat="true" ht="13.5"/>
    <row r="5150" s="92" customFormat="true" ht="13.5"/>
    <row r="5151" s="92" customFormat="true" ht="13.5"/>
    <row r="5152" s="92" customFormat="true" ht="13.5"/>
    <row r="5153" s="92" customFormat="true" ht="13.5"/>
    <row r="5154" s="92" customFormat="true" ht="13.5"/>
    <row r="5155" s="92" customFormat="true" ht="13.5"/>
    <row r="5156" s="92" customFormat="true" ht="13.5"/>
    <row r="5157" s="92" customFormat="true" ht="13.5"/>
    <row r="5158" s="92" customFormat="true" ht="13.5"/>
    <row r="5159" s="92" customFormat="true" ht="13.5"/>
    <row r="5160" s="92" customFormat="true" ht="13.5"/>
    <row r="5161" s="92" customFormat="true" ht="13.5"/>
    <row r="5162" s="92" customFormat="true" ht="13.5"/>
    <row r="5163" s="92" customFormat="true" ht="13.5"/>
    <row r="5164" s="92" customFormat="true" ht="13.5"/>
    <row r="5165" s="92" customFormat="true" ht="13.5"/>
    <row r="5166" s="92" customFormat="true" ht="13.5"/>
    <row r="5167" s="92" customFormat="true" ht="13.5"/>
    <row r="5168" s="92" customFormat="true" ht="13.5"/>
    <row r="5169" s="92" customFormat="true" ht="13.5"/>
    <row r="5170" s="92" customFormat="true" ht="13.5"/>
    <row r="5171" s="92" customFormat="true" ht="13.5"/>
    <row r="5172" s="92" customFormat="true" ht="13.5"/>
    <row r="5173" s="92" customFormat="true" ht="13.5"/>
    <row r="5174" s="92" customFormat="true" ht="13.5"/>
    <row r="5175" s="92" customFormat="true" ht="13.5"/>
    <row r="5176" s="92" customFormat="true" ht="13.5"/>
    <row r="5177" s="92" customFormat="true" ht="13.5"/>
    <row r="5178" s="92" customFormat="true" ht="13.5"/>
    <row r="5179" s="92" customFormat="true" ht="13.5"/>
    <row r="5180" s="92" customFormat="true" ht="13.5"/>
    <row r="5181" s="92" customFormat="true" ht="13.5"/>
    <row r="5182" s="92" customFormat="true" ht="13.5"/>
    <row r="5183" s="92" customFormat="true" ht="13.5"/>
    <row r="5184" s="92" customFormat="true" ht="13.5"/>
    <row r="5185" s="92" customFormat="true" ht="13.5"/>
    <row r="5186" s="92" customFormat="true" ht="13.5"/>
    <row r="5187" s="92" customFormat="true" ht="13.5"/>
    <row r="5188" s="92" customFormat="true" ht="13.5"/>
    <row r="5189" s="92" customFormat="true" ht="13.5"/>
    <row r="5190" s="92" customFormat="true" ht="13.5"/>
    <row r="5191" s="92" customFormat="true" ht="13.5"/>
    <row r="5192" s="92" customFormat="true" ht="13.5"/>
    <row r="5193" s="92" customFormat="true" ht="13.5"/>
    <row r="5194" s="92" customFormat="true" ht="13.5"/>
    <row r="5195" s="92" customFormat="true" ht="13.5"/>
    <row r="5196" s="92" customFormat="true" ht="13.5"/>
    <row r="5197" s="92" customFormat="true" ht="13.5"/>
    <row r="5198" s="92" customFormat="true" ht="13.5"/>
    <row r="5199" s="92" customFormat="true" ht="13.5"/>
    <row r="5200" s="92" customFormat="true" ht="13.5"/>
    <row r="5201" s="92" customFormat="true" ht="13.5"/>
    <row r="5202" s="92" customFormat="true" ht="13.5"/>
    <row r="5203" s="92" customFormat="true" ht="13.5"/>
    <row r="5204" s="92" customFormat="true" ht="13.5"/>
    <row r="5205" s="92" customFormat="true" ht="13.5"/>
    <row r="5206" s="92" customFormat="true" ht="13.5"/>
    <row r="5207" s="92" customFormat="true" ht="13.5"/>
    <row r="5208" s="92" customFormat="true" ht="13.5"/>
    <row r="5209" s="92" customFormat="true" ht="13.5"/>
    <row r="5210" s="92" customFormat="true" ht="13.5"/>
    <row r="5211" s="92" customFormat="true" ht="13.5"/>
    <row r="5212" s="92" customFormat="true" ht="13.5"/>
    <row r="5213" s="92" customFormat="true" ht="13.5"/>
    <row r="5214" s="92" customFormat="true" ht="13.5"/>
    <row r="5215" s="92" customFormat="true" ht="13.5"/>
    <row r="5216" s="92" customFormat="true" ht="13.5"/>
    <row r="5217" s="92" customFormat="true" ht="13.5"/>
    <row r="5218" s="92" customFormat="true" ht="13.5"/>
    <row r="5219" s="92" customFormat="true" ht="13.5"/>
    <row r="5220" s="92" customFormat="true" ht="13.5"/>
    <row r="5221" s="92" customFormat="true" ht="13.5"/>
    <row r="5222" s="92" customFormat="true" ht="13.5"/>
    <row r="5223" s="92" customFormat="true" ht="13.5"/>
    <row r="5224" s="92" customFormat="true" ht="13.5"/>
    <row r="5225" s="92" customFormat="true" ht="13.5"/>
    <row r="5226" s="92" customFormat="true" ht="13.5"/>
    <row r="5227" s="92" customFormat="true" ht="13.5"/>
    <row r="5228" s="92" customFormat="true" ht="13.5"/>
    <row r="5229" s="92" customFormat="true" ht="13.5"/>
    <row r="5230" s="92" customFormat="true" ht="13.5"/>
    <row r="5231" s="92" customFormat="true" ht="13.5"/>
    <row r="5232" s="92" customFormat="true" ht="13.5"/>
    <row r="5233" s="92" customFormat="true" ht="13.5"/>
    <row r="5234" s="92" customFormat="true" ht="13.5"/>
    <row r="5235" s="92" customFormat="true" ht="13.5"/>
    <row r="5236" s="92" customFormat="true" ht="13.5"/>
    <row r="5237" s="92" customFormat="true" ht="13.5"/>
    <row r="5238" s="92" customFormat="true" ht="13.5"/>
    <row r="5239" s="92" customFormat="true" ht="13.5"/>
    <row r="5240" s="92" customFormat="true" ht="13.5"/>
    <row r="5241" s="92" customFormat="true" ht="13.5"/>
    <row r="5242" s="92" customFormat="true" ht="13.5"/>
    <row r="5243" s="92" customFormat="true" ht="13.5"/>
    <row r="5244" s="92" customFormat="true" ht="13.5"/>
    <row r="5245" s="92" customFormat="true" ht="13.5"/>
    <row r="5246" s="92" customFormat="true" ht="13.5"/>
    <row r="5247" s="92" customFormat="true" ht="13.5"/>
    <row r="5248" s="92" customFormat="true" ht="13.5"/>
    <row r="5249" s="92" customFormat="true" ht="13.5"/>
    <row r="5250" s="92" customFormat="true" ht="13.5"/>
    <row r="5251" s="92" customFormat="true" ht="13.5"/>
    <row r="5252" s="92" customFormat="true" ht="13.5"/>
    <row r="5253" s="92" customFormat="true" ht="13.5"/>
    <row r="5254" s="92" customFormat="true" ht="13.5"/>
    <row r="5255" s="92" customFormat="true" ht="13.5"/>
    <row r="5256" s="92" customFormat="true" ht="13.5"/>
    <row r="5257" s="92" customFormat="true" ht="13.5"/>
    <row r="5258" s="92" customFormat="true" ht="13.5"/>
    <row r="5259" s="92" customFormat="true" ht="13.5"/>
    <row r="5260" s="92" customFormat="true" ht="13.5"/>
    <row r="5261" s="92" customFormat="true" ht="13.5"/>
    <row r="5262" s="92" customFormat="true" ht="13.5"/>
    <row r="5263" s="92" customFormat="true" ht="13.5"/>
    <row r="5264" s="92" customFormat="true" ht="13.5"/>
    <row r="5265" s="92" customFormat="true" ht="13.5"/>
    <row r="5266" s="92" customFormat="true" ht="13.5"/>
    <row r="5267" s="92" customFormat="true" ht="13.5"/>
    <row r="5268" s="92" customFormat="true" ht="13.5"/>
    <row r="5269" s="92" customFormat="true" ht="13.5"/>
    <row r="5270" s="92" customFormat="true" ht="13.5"/>
    <row r="5271" s="92" customFormat="true" ht="13.5"/>
    <row r="5272" s="92" customFormat="true" ht="13.5"/>
    <row r="5273" s="92" customFormat="true" ht="13.5"/>
    <row r="5274" s="92" customFormat="true" ht="13.5"/>
    <row r="5275" s="92" customFormat="true" ht="13.5"/>
    <row r="5276" s="92" customFormat="true" ht="13.5"/>
    <row r="5277" s="92" customFormat="true" ht="13.5"/>
    <row r="5278" s="92" customFormat="true" ht="13.5"/>
    <row r="5279" s="92" customFormat="true" ht="13.5"/>
    <row r="5280" s="92" customFormat="true" ht="13.5"/>
    <row r="5281" s="92" customFormat="true" ht="13.5"/>
    <row r="5282" s="92" customFormat="true" ht="13.5"/>
    <row r="5283" s="92" customFormat="true" ht="13.5"/>
    <row r="5284" s="92" customFormat="true" ht="13.5"/>
    <row r="5285" s="92" customFormat="true" ht="13.5"/>
    <row r="5286" s="92" customFormat="true" ht="13.5"/>
    <row r="5287" s="92" customFormat="true" ht="13.5"/>
    <row r="5288" s="92" customFormat="true" ht="13.5"/>
    <row r="5289" s="92" customFormat="true" ht="13.5"/>
    <row r="5290" s="92" customFormat="true" ht="13.5"/>
    <row r="5291" s="92" customFormat="true" ht="13.5"/>
    <row r="5292" s="92" customFormat="true" ht="13.5"/>
    <row r="5293" s="92" customFormat="true" ht="13.5"/>
    <row r="5294" s="92" customFormat="true" ht="13.5"/>
    <row r="5295" s="92" customFormat="true" ht="13.5"/>
    <row r="5296" s="92" customFormat="true" ht="13.5"/>
    <row r="5297" s="92" customFormat="true" ht="13.5"/>
    <row r="5298" s="92" customFormat="true" ht="13.5"/>
    <row r="5299" s="92" customFormat="true" ht="13.5"/>
    <row r="5300" s="92" customFormat="true" ht="13.5"/>
    <row r="5301" s="92" customFormat="true" ht="13.5"/>
    <row r="5302" s="92" customFormat="true" ht="13.5"/>
    <row r="5303" s="92" customFormat="true" ht="13.5"/>
    <row r="5304" s="92" customFormat="true" ht="13.5"/>
    <row r="5305" s="92" customFormat="true" ht="13.5"/>
    <row r="5306" s="92" customFormat="true" ht="13.5"/>
    <row r="5307" s="92" customFormat="true" ht="13.5"/>
    <row r="5308" s="92" customFormat="true" ht="13.5"/>
    <row r="5309" s="92" customFormat="true" ht="13.5"/>
    <row r="5310" s="92" customFormat="true" ht="13.5"/>
    <row r="5311" s="92" customFormat="true" ht="13.5"/>
    <row r="5312" s="92" customFormat="true" ht="13.5"/>
    <row r="5313" s="92" customFormat="true" ht="13.5"/>
    <row r="5314" s="92" customFormat="true" ht="13.5"/>
    <row r="5315" s="92" customFormat="true" ht="13.5"/>
    <row r="5316" s="92" customFormat="true" ht="13.5"/>
    <row r="5317" s="92" customFormat="true" ht="13.5"/>
    <row r="5318" s="92" customFormat="true" ht="13.5"/>
    <row r="5319" s="92" customFormat="true" ht="13.5"/>
    <row r="5320" s="92" customFormat="true" ht="13.5"/>
    <row r="5321" s="92" customFormat="true" ht="13.5"/>
    <row r="5322" s="92" customFormat="true" ht="13.5"/>
    <row r="5323" s="92" customFormat="true" ht="13.5"/>
    <row r="5324" s="92" customFormat="true" ht="13.5"/>
    <row r="5325" s="92" customFormat="true" ht="13.5"/>
    <row r="5326" s="92" customFormat="true" ht="13.5"/>
    <row r="5327" s="92" customFormat="true" ht="13.5"/>
    <row r="5328" s="92" customFormat="true" ht="13.5"/>
    <row r="5329" s="92" customFormat="true" ht="13.5"/>
    <row r="5330" s="92" customFormat="true" ht="13.5"/>
    <row r="5331" s="92" customFormat="true" ht="13.5"/>
    <row r="5332" s="92" customFormat="true" ht="13.5"/>
    <row r="5333" s="92" customFormat="true" ht="13.5"/>
    <row r="5334" s="92" customFormat="true" ht="13.5"/>
    <row r="5335" s="92" customFormat="true" ht="13.5"/>
    <row r="5336" s="92" customFormat="true" ht="13.5"/>
    <row r="5337" s="92" customFormat="true" ht="13.5"/>
    <row r="5338" s="92" customFormat="true" ht="13.5"/>
    <row r="5339" s="92" customFormat="true" ht="13.5"/>
    <row r="5340" s="92" customFormat="true" ht="13.5"/>
    <row r="5341" s="92" customFormat="true" ht="13.5"/>
    <row r="5342" s="92" customFormat="true" ht="13.5"/>
    <row r="5343" s="92" customFormat="true" ht="13.5"/>
    <row r="5344" s="92" customFormat="true" ht="13.5"/>
    <row r="5345" s="92" customFormat="true" ht="13.5"/>
    <row r="5346" s="92" customFormat="true" ht="13.5"/>
    <row r="5347" s="92" customFormat="true" ht="13.5"/>
    <row r="5348" s="92" customFormat="true" ht="13.5"/>
    <row r="5349" s="92" customFormat="true" ht="13.5"/>
    <row r="5350" s="92" customFormat="true" ht="13.5"/>
    <row r="5351" s="92" customFormat="true" ht="13.5"/>
    <row r="5352" s="92" customFormat="true" ht="13.5"/>
    <row r="5353" s="92" customFormat="true" ht="13.5"/>
    <row r="5354" s="92" customFormat="true" ht="13.5"/>
    <row r="5355" s="92" customFormat="true" ht="13.5"/>
    <row r="5356" s="92" customFormat="true" ht="13.5"/>
    <row r="5357" s="92" customFormat="true" ht="13.5"/>
    <row r="5358" s="92" customFormat="true" ht="13.5"/>
    <row r="5359" s="92" customFormat="true" ht="13.5"/>
    <row r="5360" s="92" customFormat="true" ht="13.5"/>
    <row r="5361" s="92" customFormat="true" ht="13.5"/>
    <row r="5362" s="92" customFormat="true" ht="13.5"/>
    <row r="5363" s="92" customFormat="true" ht="13.5"/>
    <row r="5364" s="92" customFormat="true" ht="13.5"/>
    <row r="5365" s="92" customFormat="true" ht="13.5"/>
    <row r="5366" s="92" customFormat="true" ht="13.5"/>
    <row r="5367" s="92" customFormat="true" ht="13.5"/>
    <row r="5368" s="92" customFormat="true" ht="13.5"/>
    <row r="5369" s="92" customFormat="true" ht="13.5"/>
    <row r="5370" s="92" customFormat="true" ht="13.5"/>
    <row r="5371" s="92" customFormat="true" ht="13.5"/>
    <row r="5372" s="92" customFormat="true" ht="13.5"/>
    <row r="5373" s="92" customFormat="true" ht="13.5"/>
    <row r="5374" s="92" customFormat="true" ht="13.5"/>
    <row r="5375" s="92" customFormat="true" ht="13.5"/>
    <row r="5376" s="92" customFormat="true" ht="13.5"/>
    <row r="5377" s="92" customFormat="true" ht="13.5"/>
    <row r="5378" s="92" customFormat="true" ht="13.5"/>
    <row r="5379" s="92" customFormat="true" ht="13.5"/>
    <row r="5380" s="92" customFormat="true" ht="13.5"/>
    <row r="5381" s="92" customFormat="true" ht="13.5"/>
    <row r="5382" s="92" customFormat="true" ht="13.5"/>
    <row r="5383" s="92" customFormat="true" ht="13.5"/>
    <row r="5384" s="92" customFormat="true" ht="13.5"/>
    <row r="5385" s="92" customFormat="true" ht="13.5"/>
    <row r="5386" s="92" customFormat="true" ht="13.5"/>
    <row r="5387" s="92" customFormat="true" ht="13.5"/>
    <row r="5388" s="92" customFormat="true" ht="13.5"/>
    <row r="5389" s="92" customFormat="true" ht="13.5"/>
    <row r="5390" s="92" customFormat="true" ht="13.5"/>
    <row r="5391" s="92" customFormat="true" ht="13.5"/>
    <row r="5392" s="92" customFormat="true" ht="13.5"/>
    <row r="5393" s="92" customFormat="true" ht="13.5"/>
    <row r="5394" s="92" customFormat="true" ht="13.5"/>
    <row r="5395" s="92" customFormat="true" ht="13.5"/>
    <row r="5396" s="92" customFormat="true" ht="13.5"/>
    <row r="5397" s="92" customFormat="true" ht="13.5"/>
    <row r="5398" s="92" customFormat="true" ht="13.5"/>
    <row r="5399" s="92" customFormat="true" ht="13.5"/>
    <row r="5400" s="92" customFormat="true" ht="13.5"/>
    <row r="5401" s="92" customFormat="true" ht="13.5"/>
    <row r="5402" s="92" customFormat="true" ht="13.5"/>
    <row r="5403" s="92" customFormat="true" ht="13.5"/>
    <row r="5404" s="92" customFormat="true" ht="13.5"/>
    <row r="5405" s="92" customFormat="true" ht="13.5"/>
    <row r="5406" s="92" customFormat="true" ht="13.5"/>
    <row r="5407" s="92" customFormat="true" ht="13.5"/>
    <row r="5408" s="92" customFormat="true" ht="13.5"/>
    <row r="5409" s="92" customFormat="true" ht="13.5"/>
    <row r="5410" s="92" customFormat="true" ht="13.5"/>
    <row r="5411" s="92" customFormat="true" ht="13.5"/>
    <row r="5412" s="92" customFormat="true" ht="13.5"/>
    <row r="5413" s="92" customFormat="true" ht="13.5"/>
    <row r="5414" s="92" customFormat="true" ht="13.5"/>
    <row r="5415" s="92" customFormat="true" ht="13.5"/>
    <row r="5416" s="92" customFormat="true" ht="13.5"/>
    <row r="5417" s="92" customFormat="true" ht="13.5"/>
    <row r="5418" s="92" customFormat="true" ht="13.5"/>
    <row r="5419" s="92" customFormat="true" ht="13.5"/>
    <row r="5420" s="92" customFormat="true" ht="13.5"/>
    <row r="5421" s="92" customFormat="true" ht="13.5"/>
    <row r="5422" s="92" customFormat="true" ht="13.5"/>
    <row r="5423" s="92" customFormat="true" ht="13.5"/>
    <row r="5424" s="92" customFormat="true" ht="13.5"/>
    <row r="5425" s="92" customFormat="true" ht="13.5"/>
    <row r="5426" s="92" customFormat="true" ht="13.5"/>
    <row r="5427" s="92" customFormat="true" ht="13.5"/>
    <row r="5428" s="92" customFormat="true" ht="13.5"/>
    <row r="5429" s="92" customFormat="true" ht="13.5"/>
    <row r="5430" s="92" customFormat="true" ht="13.5"/>
    <row r="5431" s="92" customFormat="true" ht="13.5"/>
    <row r="5432" s="92" customFormat="true" ht="13.5"/>
    <row r="5433" s="92" customFormat="true" ht="13.5"/>
    <row r="5434" s="92" customFormat="true" ht="13.5"/>
    <row r="5435" s="92" customFormat="true" ht="13.5"/>
    <row r="5436" s="92" customFormat="true" ht="13.5"/>
    <row r="5437" s="92" customFormat="true" ht="13.5"/>
    <row r="5438" s="92" customFormat="true" ht="13.5"/>
    <row r="5439" s="92" customFormat="true" ht="13.5"/>
    <row r="5440" s="92" customFormat="true" ht="13.5"/>
    <row r="5441" s="92" customFormat="true" ht="13.5"/>
    <row r="5442" s="92" customFormat="true" ht="13.5"/>
    <row r="5443" s="92" customFormat="true" ht="13.5"/>
    <row r="5444" s="92" customFormat="true" ht="13.5"/>
    <row r="5445" s="92" customFormat="true" ht="13.5"/>
    <row r="5446" s="92" customFormat="true" ht="13.5"/>
    <row r="5447" s="92" customFormat="true" ht="13.5"/>
    <row r="5448" s="92" customFormat="true" ht="13.5"/>
    <row r="5449" s="92" customFormat="true" ht="13.5"/>
    <row r="5450" s="92" customFormat="true" ht="13.5"/>
    <row r="5451" s="92" customFormat="true" ht="13.5"/>
    <row r="5452" s="92" customFormat="true" ht="13.5"/>
    <row r="5453" s="92" customFormat="true" ht="13.5"/>
    <row r="5454" s="92" customFormat="true" ht="13.5"/>
    <row r="5455" s="92" customFormat="true" ht="13.5"/>
    <row r="5456" s="92" customFormat="true" ht="13.5"/>
    <row r="5457" s="92" customFormat="true" ht="13.5"/>
    <row r="5458" s="92" customFormat="true" ht="13.5"/>
    <row r="5459" s="92" customFormat="true" ht="13.5"/>
    <row r="5460" s="92" customFormat="true" ht="13.5"/>
    <row r="5461" s="92" customFormat="true" ht="13.5"/>
    <row r="5462" s="92" customFormat="true" ht="13.5"/>
    <row r="5463" s="92" customFormat="true" ht="13.5"/>
    <row r="5464" s="92" customFormat="true" ht="13.5"/>
    <row r="5465" s="92" customFormat="true" ht="13.5"/>
    <row r="5466" s="92" customFormat="true" ht="13.5"/>
    <row r="5467" s="92" customFormat="true" ht="13.5"/>
    <row r="5468" s="92" customFormat="true" ht="13.5"/>
    <row r="5469" s="92" customFormat="true" ht="13.5"/>
    <row r="5470" s="92" customFormat="true" ht="13.5"/>
    <row r="5471" s="92" customFormat="true" ht="13.5"/>
    <row r="5472" s="92" customFormat="true" ht="13.5"/>
    <row r="5473" s="92" customFormat="true" ht="13.5"/>
    <row r="5474" s="92" customFormat="true" ht="13.5"/>
    <row r="5475" s="92" customFormat="true" ht="13.5"/>
    <row r="5476" s="92" customFormat="true" ht="13.5"/>
    <row r="5477" s="92" customFormat="true" ht="13.5"/>
    <row r="5478" s="92" customFormat="true" ht="13.5"/>
    <row r="5479" s="92" customFormat="true" ht="13.5"/>
    <row r="5480" s="92" customFormat="true" ht="13.5"/>
    <row r="5481" s="92" customFormat="true" ht="13.5"/>
    <row r="5482" s="92" customFormat="true" ht="13.5"/>
    <row r="5483" s="92" customFormat="true" ht="13.5"/>
    <row r="5484" s="92" customFormat="true" ht="13.5"/>
    <row r="5485" s="92" customFormat="true" ht="13.5"/>
    <row r="5486" s="92" customFormat="true" ht="13.5"/>
    <row r="5487" s="92" customFormat="true" ht="13.5"/>
    <row r="5488" s="92" customFormat="true" ht="13.5"/>
    <row r="5489" s="92" customFormat="true" ht="13.5"/>
    <row r="5490" s="92" customFormat="true" ht="13.5"/>
    <row r="5491" s="92" customFormat="true" ht="13.5"/>
    <row r="5492" s="92" customFormat="true" ht="13.5"/>
    <row r="5493" s="92" customFormat="true" ht="13.5"/>
    <row r="5494" s="92" customFormat="true" ht="13.5"/>
    <row r="5495" s="92" customFormat="true" ht="13.5"/>
    <row r="5496" s="92" customFormat="true" ht="13.5"/>
    <row r="5497" s="92" customFormat="true" ht="13.5"/>
    <row r="5498" s="92" customFormat="true" ht="13.5"/>
    <row r="5499" s="92" customFormat="true" ht="13.5"/>
    <row r="5500" s="92" customFormat="true" ht="13.5"/>
    <row r="5501" s="92" customFormat="true" ht="13.5"/>
    <row r="5502" s="92" customFormat="true" ht="13.5"/>
    <row r="5503" s="92" customFormat="true" ht="13.5"/>
    <row r="5504" s="92" customFormat="true" ht="13.5"/>
    <row r="5505" s="92" customFormat="true" ht="13.5"/>
    <row r="5506" s="92" customFormat="true" ht="13.5"/>
    <row r="5507" s="92" customFormat="true" ht="13.5"/>
    <row r="5508" s="92" customFormat="true" ht="13.5"/>
    <row r="5509" s="92" customFormat="true" ht="13.5"/>
    <row r="5510" s="92" customFormat="true" ht="13.5"/>
    <row r="5511" s="92" customFormat="true" ht="13.5"/>
    <row r="5512" s="92" customFormat="true" ht="13.5"/>
    <row r="5513" s="92" customFormat="true" ht="13.5"/>
    <row r="5514" s="92" customFormat="true" ht="13.5"/>
    <row r="5515" s="92" customFormat="true" ht="13.5"/>
    <row r="5516" s="92" customFormat="true" ht="13.5"/>
    <row r="5517" s="92" customFormat="true" ht="13.5"/>
    <row r="5518" s="92" customFormat="true" ht="13.5"/>
    <row r="5519" s="92" customFormat="true" ht="13.5"/>
    <row r="5520" s="92" customFormat="true" ht="13.5"/>
    <row r="5521" s="92" customFormat="true" ht="13.5"/>
    <row r="5522" s="92" customFormat="true" ht="13.5"/>
    <row r="5523" s="92" customFormat="true" ht="13.5"/>
    <row r="5524" s="92" customFormat="true" ht="13.5"/>
    <row r="5525" s="92" customFormat="true" ht="13.5"/>
    <row r="5526" s="92" customFormat="true" ht="13.5"/>
    <row r="5527" s="92" customFormat="true" ht="13.5"/>
    <row r="5528" s="92" customFormat="true" ht="13.5"/>
    <row r="5529" s="92" customFormat="true" ht="13.5"/>
    <row r="5530" s="92" customFormat="true" ht="13.5"/>
    <row r="5531" s="92" customFormat="true" ht="13.5"/>
    <row r="5532" s="92" customFormat="true" ht="13.5"/>
    <row r="5533" s="92" customFormat="true" ht="13.5"/>
    <row r="5534" s="92" customFormat="true" ht="13.5"/>
    <row r="5535" s="92" customFormat="true" ht="13.5"/>
    <row r="5536" s="92" customFormat="true" ht="13.5"/>
    <row r="5537" s="92" customFormat="true" ht="13.5"/>
    <row r="5538" s="92" customFormat="true" ht="13.5"/>
    <row r="5539" s="92" customFormat="true" ht="13.5"/>
    <row r="5540" s="92" customFormat="true" ht="13.5"/>
    <row r="5541" s="92" customFormat="true" ht="13.5"/>
    <row r="5542" s="92" customFormat="true" ht="13.5"/>
    <row r="5543" s="92" customFormat="true" ht="13.5"/>
    <row r="5544" s="92" customFormat="true" ht="13.5"/>
    <row r="5545" s="92" customFormat="true" ht="13.5"/>
    <row r="5546" s="92" customFormat="true" ht="13.5"/>
    <row r="5547" s="92" customFormat="true" ht="13.5"/>
    <row r="5548" s="92" customFormat="true" ht="13.5"/>
    <row r="5549" s="92" customFormat="true" ht="13.5"/>
    <row r="5550" s="92" customFormat="true" ht="13.5"/>
    <row r="5551" s="92" customFormat="true" ht="13.5"/>
    <row r="5552" s="92" customFormat="true" ht="13.5"/>
    <row r="5553" s="92" customFormat="true" ht="13.5"/>
    <row r="5554" s="92" customFormat="true" ht="13.5"/>
    <row r="5555" s="92" customFormat="true" ht="13.5"/>
    <row r="5556" s="92" customFormat="true" ht="13.5"/>
    <row r="5557" s="92" customFormat="true" ht="13.5"/>
    <row r="5558" s="92" customFormat="true" ht="13.5"/>
    <row r="5559" s="92" customFormat="true" ht="13.5"/>
    <row r="5560" s="92" customFormat="true" ht="13.5"/>
    <row r="5561" s="92" customFormat="true" ht="13.5"/>
    <row r="5562" s="92" customFormat="true" ht="13.5"/>
    <row r="5563" s="92" customFormat="true" ht="13.5"/>
    <row r="5564" s="92" customFormat="true" ht="13.5"/>
    <row r="5565" s="92" customFormat="true" ht="13.5"/>
    <row r="5566" s="92" customFormat="true" ht="13.5"/>
    <row r="5567" s="92" customFormat="true" ht="13.5"/>
    <row r="5568" s="92" customFormat="true" ht="13.5"/>
    <row r="5569" s="92" customFormat="true" ht="13.5"/>
    <row r="5570" s="92" customFormat="true" ht="13.5"/>
    <row r="5571" s="92" customFormat="true" ht="13.5"/>
    <row r="5572" s="92" customFormat="true" ht="13.5"/>
    <row r="5573" s="92" customFormat="true" ht="13.5"/>
    <row r="5574" s="92" customFormat="true" ht="13.5"/>
    <row r="5575" s="92" customFormat="true" ht="13.5"/>
    <row r="5576" s="92" customFormat="true" ht="13.5"/>
    <row r="5577" s="92" customFormat="true" ht="13.5"/>
    <row r="5578" s="92" customFormat="true" ht="13.5"/>
    <row r="5579" s="92" customFormat="true" ht="13.5"/>
    <row r="5580" s="92" customFormat="true" ht="13.5"/>
    <row r="5581" s="92" customFormat="true" ht="13.5"/>
    <row r="5582" s="92" customFormat="true" ht="13.5"/>
    <row r="5583" s="92" customFormat="true" ht="13.5"/>
    <row r="5584" s="92" customFormat="true" ht="13.5"/>
    <row r="5585" s="92" customFormat="true" ht="13.5"/>
    <row r="5586" s="92" customFormat="true" ht="13.5"/>
    <row r="5587" s="92" customFormat="true" ht="13.5"/>
    <row r="5588" s="92" customFormat="true" ht="13.5"/>
    <row r="5589" s="92" customFormat="true" ht="13.5"/>
    <row r="5590" s="92" customFormat="true" ht="13.5"/>
    <row r="5591" s="92" customFormat="true" ht="13.5"/>
    <row r="5592" s="92" customFormat="true" ht="13.5"/>
    <row r="5593" s="92" customFormat="true" ht="13.5"/>
    <row r="5594" s="92" customFormat="true" ht="13.5"/>
    <row r="5595" s="92" customFormat="true" ht="13.5"/>
    <row r="5596" s="92" customFormat="true" ht="13.5"/>
    <row r="5597" s="92" customFormat="true" ht="13.5"/>
    <row r="5598" s="92" customFormat="true" ht="13.5"/>
    <row r="5599" s="92" customFormat="true" ht="13.5"/>
    <row r="5600" s="92" customFormat="true" ht="13.5"/>
    <row r="5601" s="92" customFormat="true" ht="13.5"/>
    <row r="5602" s="92" customFormat="true" ht="13.5"/>
    <row r="5603" s="92" customFormat="true" ht="13.5"/>
    <row r="5604" s="92" customFormat="true" ht="13.5"/>
    <row r="5605" s="92" customFormat="true" ht="13.5"/>
    <row r="5606" s="92" customFormat="true" ht="13.5"/>
    <row r="5607" s="92" customFormat="true" ht="13.5"/>
    <row r="5608" s="92" customFormat="true" ht="13.5"/>
    <row r="5609" s="92" customFormat="true" ht="13.5"/>
    <row r="5610" s="92" customFormat="true" ht="13.5"/>
    <row r="5611" s="92" customFormat="true" ht="13.5"/>
    <row r="5612" s="92" customFormat="true" ht="13.5"/>
    <row r="5613" s="92" customFormat="true" ht="13.5"/>
    <row r="5614" s="92" customFormat="true" ht="13.5"/>
    <row r="5615" s="92" customFormat="true" ht="13.5"/>
    <row r="5616" s="92" customFormat="true" ht="13.5"/>
    <row r="5617" s="92" customFormat="true" ht="13.5"/>
    <row r="5618" s="92" customFormat="true" ht="13.5"/>
    <row r="5619" s="92" customFormat="true" ht="13.5"/>
    <row r="5620" s="92" customFormat="true" ht="13.5"/>
    <row r="5621" s="92" customFormat="true" ht="13.5"/>
    <row r="5622" s="92" customFormat="true" ht="13.5"/>
    <row r="5623" s="92" customFormat="true" ht="13.5"/>
    <row r="5624" s="92" customFormat="true" ht="13.5"/>
    <row r="5625" s="92" customFormat="true" ht="13.5"/>
    <row r="5626" s="92" customFormat="true" ht="13.5"/>
    <row r="5627" s="92" customFormat="true" ht="13.5"/>
    <row r="5628" s="92" customFormat="true" ht="13.5"/>
    <row r="5629" s="92" customFormat="true" ht="13.5"/>
    <row r="5630" s="92" customFormat="true" ht="13.5"/>
    <row r="5631" s="92" customFormat="true" ht="13.5"/>
    <row r="5632" s="92" customFormat="true" ht="13.5"/>
    <row r="5633" s="92" customFormat="true" ht="13.5"/>
    <row r="5634" s="92" customFormat="true" ht="13.5"/>
    <row r="5635" s="92" customFormat="true" ht="13.5"/>
    <row r="5636" s="92" customFormat="true" ht="13.5"/>
    <row r="5637" s="92" customFormat="true" ht="13.5"/>
    <row r="5638" s="92" customFormat="true" ht="13.5"/>
    <row r="5639" s="92" customFormat="true" ht="13.5"/>
    <row r="5640" s="92" customFormat="true" ht="13.5"/>
    <row r="5641" s="92" customFormat="true" ht="13.5"/>
    <row r="5642" s="92" customFormat="true" ht="13.5"/>
    <row r="5643" s="92" customFormat="true" ht="13.5"/>
    <row r="5644" s="92" customFormat="true" ht="13.5"/>
    <row r="5645" s="92" customFormat="true" ht="13.5"/>
    <row r="5646" s="92" customFormat="true" ht="13.5"/>
    <row r="5647" s="92" customFormat="true" ht="13.5"/>
    <row r="5648" s="92" customFormat="true" ht="13.5"/>
    <row r="5649" s="92" customFormat="true" ht="13.5"/>
    <row r="5650" s="92" customFormat="true" ht="13.5"/>
    <row r="5651" s="92" customFormat="true" ht="13.5"/>
    <row r="5652" s="92" customFormat="true" ht="13.5"/>
    <row r="5653" s="92" customFormat="true" ht="13.5"/>
    <row r="5654" s="92" customFormat="true" ht="13.5"/>
    <row r="5655" s="92" customFormat="true" ht="13.5"/>
    <row r="5656" s="92" customFormat="true" ht="13.5"/>
    <row r="5657" s="92" customFormat="true" ht="13.5"/>
    <row r="5658" s="92" customFormat="true" ht="13.5"/>
    <row r="5659" s="92" customFormat="true" ht="13.5"/>
    <row r="5660" s="92" customFormat="true" ht="13.5"/>
    <row r="5661" s="92" customFormat="true" ht="13.5"/>
    <row r="5662" s="92" customFormat="true" ht="13.5"/>
    <row r="5663" s="92" customFormat="true" ht="13.5"/>
    <row r="5664" s="92" customFormat="true" ht="13.5"/>
    <row r="5665" s="92" customFormat="true" ht="13.5"/>
    <row r="5666" s="92" customFormat="true" ht="13.5"/>
    <row r="5667" s="92" customFormat="true" ht="13.5"/>
    <row r="5668" s="92" customFormat="true" ht="13.5"/>
    <row r="5669" s="92" customFormat="true" ht="13.5"/>
    <row r="5670" s="92" customFormat="true" ht="13.5"/>
    <row r="5671" s="92" customFormat="true" ht="13.5"/>
    <row r="5672" s="92" customFormat="true" ht="13.5"/>
    <row r="5673" s="92" customFormat="true" ht="13.5"/>
    <row r="5674" s="92" customFormat="true" ht="13.5"/>
    <row r="5675" s="92" customFormat="true" ht="13.5"/>
    <row r="5676" s="92" customFormat="true" ht="13.5"/>
    <row r="5677" s="92" customFormat="true" ht="13.5"/>
    <row r="5678" s="92" customFormat="true" ht="13.5"/>
    <row r="5679" s="92" customFormat="true" ht="13.5"/>
    <row r="5680" s="92" customFormat="true" ht="13.5"/>
    <row r="5681" s="92" customFormat="true" ht="13.5"/>
    <row r="5682" s="92" customFormat="true" ht="13.5"/>
    <row r="5683" s="92" customFormat="true" ht="13.5"/>
    <row r="5684" s="92" customFormat="true" ht="13.5"/>
    <row r="5685" s="92" customFormat="true" ht="13.5"/>
    <row r="5686" s="92" customFormat="true" ht="13.5"/>
    <row r="5687" s="92" customFormat="true" ht="13.5"/>
    <row r="5688" s="92" customFormat="true" ht="13.5"/>
    <row r="5689" s="92" customFormat="true" ht="13.5"/>
    <row r="5690" s="92" customFormat="true" ht="13.5"/>
    <row r="5691" s="92" customFormat="true" ht="13.5"/>
    <row r="5692" s="92" customFormat="true" ht="13.5"/>
    <row r="5693" s="92" customFormat="true" ht="13.5"/>
    <row r="5694" s="92" customFormat="true" ht="13.5"/>
    <row r="5695" s="92" customFormat="true" ht="13.5"/>
    <row r="5696" s="92" customFormat="true" ht="13.5"/>
    <row r="5697" s="92" customFormat="true" ht="13.5"/>
    <row r="5698" s="92" customFormat="true" ht="13.5"/>
    <row r="5699" s="92" customFormat="true" ht="13.5"/>
    <row r="5700" s="92" customFormat="true" ht="13.5"/>
    <row r="5701" s="92" customFormat="true" ht="13.5"/>
    <row r="5702" s="92" customFormat="true" ht="13.5"/>
    <row r="5703" s="92" customFormat="true" ht="13.5"/>
    <row r="5704" s="92" customFormat="true" ht="13.5"/>
    <row r="5705" s="92" customFormat="true" ht="13.5"/>
    <row r="5706" s="92" customFormat="true" ht="13.5"/>
    <row r="5707" s="92" customFormat="true" ht="13.5"/>
    <row r="5708" s="92" customFormat="true" ht="13.5"/>
    <row r="5709" s="92" customFormat="true" ht="13.5"/>
    <row r="5710" s="92" customFormat="true" ht="13.5"/>
    <row r="5711" s="92" customFormat="true" ht="13.5"/>
    <row r="5712" s="92" customFormat="true" ht="13.5"/>
    <row r="5713" s="92" customFormat="true" ht="13.5"/>
    <row r="5714" s="92" customFormat="true" ht="13.5"/>
    <row r="5715" s="92" customFormat="true" ht="13.5"/>
    <row r="5716" s="92" customFormat="true" ht="13.5"/>
    <row r="5717" s="92" customFormat="true" ht="13.5"/>
    <row r="5718" s="92" customFormat="true" ht="13.5"/>
    <row r="5719" s="92" customFormat="true" ht="13.5"/>
    <row r="5720" s="92" customFormat="true" ht="13.5"/>
    <row r="5721" s="92" customFormat="true" ht="13.5"/>
    <row r="5722" s="92" customFormat="true" ht="13.5"/>
    <row r="5723" s="92" customFormat="true" ht="13.5"/>
    <row r="5724" s="92" customFormat="true" ht="13.5"/>
    <row r="5725" s="92" customFormat="true" ht="13.5"/>
    <row r="5726" s="92" customFormat="true" ht="13.5"/>
    <row r="5727" s="92" customFormat="true" ht="13.5"/>
    <row r="5728" s="92" customFormat="true" ht="13.5"/>
    <row r="5729" s="92" customFormat="true" ht="13.5"/>
    <row r="5730" s="92" customFormat="true" ht="13.5"/>
    <row r="5731" s="92" customFormat="true" ht="13.5"/>
    <row r="5732" s="92" customFormat="true" ht="13.5"/>
    <row r="5733" s="92" customFormat="true" ht="13.5"/>
    <row r="5734" s="92" customFormat="true" ht="13.5"/>
    <row r="5735" s="92" customFormat="true" ht="13.5"/>
    <row r="5736" s="92" customFormat="true" ht="13.5"/>
    <row r="5737" s="92" customFormat="true" ht="13.5"/>
    <row r="5738" s="92" customFormat="true" ht="13.5"/>
    <row r="5739" s="92" customFormat="true" ht="13.5"/>
    <row r="5740" s="92" customFormat="true" ht="13.5"/>
    <row r="5741" s="92" customFormat="true" ht="13.5"/>
    <row r="5742" s="92" customFormat="true" ht="13.5"/>
    <row r="5743" s="92" customFormat="true" ht="13.5"/>
    <row r="5744" s="92" customFormat="true" ht="13.5"/>
    <row r="5745" s="92" customFormat="true" ht="13.5"/>
    <row r="5746" s="92" customFormat="true" ht="13.5"/>
    <row r="5747" s="92" customFormat="true" ht="13.5"/>
    <row r="5748" s="92" customFormat="true" ht="13.5"/>
    <row r="5749" s="92" customFormat="true" ht="13.5"/>
    <row r="5750" s="92" customFormat="true" ht="13.5"/>
    <row r="5751" s="92" customFormat="true" ht="13.5"/>
    <row r="5752" s="92" customFormat="true" ht="13.5"/>
    <row r="5753" s="92" customFormat="true" ht="13.5"/>
    <row r="5754" s="92" customFormat="true" ht="13.5"/>
    <row r="5755" s="92" customFormat="true" ht="13.5"/>
    <row r="5756" s="92" customFormat="true" ht="13.5"/>
    <row r="5757" s="92" customFormat="true" ht="13.5"/>
    <row r="5758" s="92" customFormat="true" ht="13.5"/>
    <row r="5759" s="92" customFormat="true" ht="13.5"/>
    <row r="5760" s="92" customFormat="true" ht="13.5"/>
    <row r="5761" s="92" customFormat="true" ht="13.5"/>
    <row r="5762" s="92" customFormat="true" ht="13.5"/>
    <row r="5763" s="92" customFormat="true" ht="13.5"/>
    <row r="5764" s="92" customFormat="true" ht="13.5"/>
    <row r="5765" s="92" customFormat="true" ht="13.5"/>
    <row r="5766" s="92" customFormat="true" ht="13.5"/>
    <row r="5767" s="92" customFormat="true" ht="13.5"/>
    <row r="5768" s="92" customFormat="true" ht="13.5"/>
    <row r="5769" s="92" customFormat="true" ht="13.5"/>
    <row r="5770" s="92" customFormat="true" ht="13.5"/>
    <row r="5771" s="92" customFormat="true" ht="13.5"/>
    <row r="5772" s="92" customFormat="true" ht="13.5"/>
    <row r="5773" s="92" customFormat="true" ht="13.5"/>
    <row r="5774" s="92" customFormat="true" ht="13.5"/>
    <row r="5775" s="92" customFormat="true" ht="13.5"/>
    <row r="5776" s="92" customFormat="true" ht="13.5"/>
    <row r="5777" s="92" customFormat="true" ht="13.5"/>
    <row r="5778" s="92" customFormat="true" ht="13.5"/>
    <row r="5779" s="92" customFormat="true" ht="13.5"/>
    <row r="5780" s="92" customFormat="true" ht="13.5"/>
    <row r="5781" s="92" customFormat="true" ht="13.5"/>
    <row r="5782" s="92" customFormat="true" ht="13.5"/>
    <row r="5783" s="92" customFormat="true" ht="13.5"/>
    <row r="5784" s="92" customFormat="true" ht="13.5"/>
    <row r="5785" s="92" customFormat="true" ht="13.5"/>
    <row r="5786" s="92" customFormat="true" ht="13.5"/>
    <row r="5787" s="92" customFormat="true" ht="13.5"/>
    <row r="5788" s="92" customFormat="true" ht="13.5"/>
    <row r="5789" s="92" customFormat="true" ht="13.5"/>
    <row r="5790" s="92" customFormat="true" ht="13.5"/>
    <row r="5791" s="92" customFormat="true" ht="13.5"/>
    <row r="5792" s="92" customFormat="true" ht="13.5"/>
    <row r="5793" s="92" customFormat="true" ht="13.5"/>
    <row r="5794" s="92" customFormat="true" ht="13.5"/>
    <row r="5795" s="92" customFormat="true" ht="13.5"/>
    <row r="5796" s="92" customFormat="true" ht="13.5"/>
    <row r="5797" s="92" customFormat="true" ht="13.5"/>
    <row r="5798" s="92" customFormat="true" ht="13.5"/>
    <row r="5799" s="92" customFormat="true" ht="13.5"/>
    <row r="5800" s="92" customFormat="true" ht="13.5"/>
    <row r="5801" s="92" customFormat="true" ht="13.5"/>
    <row r="5802" s="92" customFormat="true" ht="13.5"/>
    <row r="5803" s="92" customFormat="true" ht="13.5"/>
    <row r="5804" s="92" customFormat="true" ht="13.5"/>
    <row r="5805" s="92" customFormat="true" ht="13.5"/>
    <row r="5806" s="92" customFormat="true" ht="13.5"/>
    <row r="5807" s="92" customFormat="true" ht="13.5"/>
    <row r="5808" s="92" customFormat="true" ht="13.5"/>
    <row r="5809" s="92" customFormat="true" ht="13.5"/>
    <row r="5810" s="92" customFormat="true" ht="13.5"/>
    <row r="5811" s="92" customFormat="true" ht="13.5"/>
    <row r="5812" s="92" customFormat="true" ht="13.5"/>
    <row r="5813" s="92" customFormat="true" ht="13.5"/>
    <row r="5814" s="92" customFormat="true" ht="13.5"/>
    <row r="5815" s="92" customFormat="true" ht="13.5"/>
    <row r="5816" s="92" customFormat="true" ht="13.5"/>
    <row r="5817" s="92" customFormat="true" ht="13.5"/>
    <row r="5818" s="92" customFormat="true" ht="13.5"/>
    <row r="5819" s="92" customFormat="true" ht="13.5"/>
    <row r="5820" s="92" customFormat="true" ht="13.5"/>
    <row r="5821" s="92" customFormat="true" ht="13.5"/>
    <row r="5822" s="92" customFormat="true" ht="13.5"/>
    <row r="5823" s="92" customFormat="true" ht="13.5"/>
    <row r="5824" s="92" customFormat="true" ht="13.5"/>
    <row r="5825" s="92" customFormat="true" ht="13.5"/>
    <row r="5826" s="92" customFormat="true" ht="13.5"/>
    <row r="5827" s="92" customFormat="true" ht="13.5"/>
    <row r="5828" s="92" customFormat="true" ht="13.5"/>
    <row r="5829" s="92" customFormat="true" ht="13.5"/>
    <row r="5830" s="92" customFormat="true" ht="13.5"/>
    <row r="5831" s="92" customFormat="true" ht="13.5"/>
    <row r="5832" s="92" customFormat="true" ht="13.5"/>
    <row r="5833" s="92" customFormat="true" ht="13.5"/>
    <row r="5834" s="92" customFormat="true" ht="13.5"/>
    <row r="5835" s="92" customFormat="true" ht="13.5"/>
    <row r="5836" s="92" customFormat="true" ht="13.5"/>
    <row r="5837" s="92" customFormat="true" ht="13.5"/>
    <row r="5838" s="92" customFormat="true" ht="13.5"/>
    <row r="5839" s="92" customFormat="true" ht="13.5"/>
    <row r="5840" s="92" customFormat="true" ht="13.5"/>
    <row r="5841" s="92" customFormat="true" ht="13.5"/>
    <row r="5842" s="92" customFormat="true" ht="13.5"/>
    <row r="5843" s="92" customFormat="true" ht="13.5"/>
    <row r="5844" s="92" customFormat="true" ht="13.5"/>
    <row r="5845" s="92" customFormat="true" ht="13.5"/>
    <row r="5846" s="92" customFormat="true" ht="13.5"/>
    <row r="5847" s="92" customFormat="true" ht="13.5"/>
    <row r="5848" s="92" customFormat="true" ht="13.5"/>
    <row r="5849" s="92" customFormat="true" ht="13.5"/>
    <row r="5850" s="92" customFormat="true" ht="13.5"/>
    <row r="5851" s="92" customFormat="true" ht="13.5"/>
    <row r="5852" s="92" customFormat="true" ht="13.5"/>
    <row r="5853" s="92" customFormat="true" ht="13.5"/>
    <row r="5854" s="92" customFormat="true" ht="13.5"/>
    <row r="5855" s="92" customFormat="true" ht="13.5"/>
    <row r="5856" s="92" customFormat="true" ht="13.5"/>
    <row r="5857" s="92" customFormat="true" ht="13.5"/>
    <row r="5858" s="92" customFormat="true" ht="13.5"/>
    <row r="5859" s="92" customFormat="true" ht="13.5"/>
    <row r="5860" s="92" customFormat="true" ht="13.5"/>
    <row r="5861" s="92" customFormat="true" ht="13.5"/>
    <row r="5862" s="92" customFormat="true" ht="13.5"/>
    <row r="5863" s="92" customFormat="true" ht="13.5"/>
    <row r="5864" s="92" customFormat="true" ht="13.5"/>
    <row r="5865" s="92" customFormat="true" ht="13.5"/>
    <row r="5866" s="92" customFormat="true" ht="13.5"/>
    <row r="5867" s="92" customFormat="true" ht="13.5"/>
    <row r="5868" s="92" customFormat="true" ht="13.5"/>
    <row r="5869" s="92" customFormat="true" ht="13.5"/>
    <row r="5870" s="92" customFormat="true" ht="13.5"/>
    <row r="5871" s="92" customFormat="true" ht="13.5"/>
    <row r="5872" s="92" customFormat="true" ht="13.5"/>
    <row r="5873" s="92" customFormat="true" ht="13.5"/>
    <row r="5874" s="92" customFormat="true" ht="13.5"/>
    <row r="5875" s="92" customFormat="true" ht="13.5"/>
    <row r="5876" s="92" customFormat="true" ht="13.5"/>
    <row r="5877" s="92" customFormat="true" ht="13.5"/>
    <row r="5878" s="92" customFormat="true" ht="13.5"/>
    <row r="5879" s="92" customFormat="true" ht="13.5"/>
    <row r="5880" s="92" customFormat="true" ht="13.5"/>
    <row r="5881" s="92" customFormat="true" ht="13.5"/>
    <row r="5882" s="92" customFormat="true" ht="13.5"/>
    <row r="5883" s="92" customFormat="true" ht="13.5"/>
    <row r="5884" s="92" customFormat="true" ht="13.5"/>
    <row r="5885" s="92" customFormat="true" ht="13.5"/>
    <row r="5886" s="92" customFormat="true" ht="13.5"/>
    <row r="5887" s="92" customFormat="true" ht="13.5"/>
    <row r="5888" s="92" customFormat="true" ht="13.5"/>
    <row r="5889" s="92" customFormat="true" ht="13.5"/>
    <row r="5890" s="92" customFormat="true" ht="13.5"/>
    <row r="5891" s="92" customFormat="true" ht="13.5"/>
    <row r="5892" s="92" customFormat="true" ht="13.5"/>
    <row r="5893" s="92" customFormat="true" ht="13.5"/>
    <row r="5894" s="92" customFormat="true" ht="13.5"/>
    <row r="5895" s="92" customFormat="true" ht="13.5"/>
    <row r="5896" s="92" customFormat="true" ht="13.5"/>
    <row r="5897" s="92" customFormat="true" ht="13.5"/>
    <row r="5898" s="92" customFormat="true" ht="13.5"/>
    <row r="5899" s="92" customFormat="true" ht="13.5"/>
    <row r="5900" s="92" customFormat="true" ht="13.5"/>
    <row r="5901" s="92" customFormat="true" ht="13.5"/>
    <row r="5902" s="92" customFormat="true" ht="13.5"/>
    <row r="5903" s="92" customFormat="true" ht="13.5"/>
    <row r="5904" s="92" customFormat="true" ht="13.5"/>
    <row r="5905" s="92" customFormat="true" ht="13.5"/>
    <row r="5906" s="92" customFormat="true" ht="13.5"/>
    <row r="5907" s="92" customFormat="true" ht="13.5"/>
    <row r="5908" s="92" customFormat="true" ht="13.5"/>
    <row r="5909" s="92" customFormat="true" ht="13.5"/>
    <row r="5910" s="92" customFormat="true" ht="13.5"/>
    <row r="5911" s="92" customFormat="true" ht="13.5"/>
    <row r="5912" s="92" customFormat="true" ht="13.5"/>
    <row r="5913" s="92" customFormat="true" ht="13.5"/>
    <row r="5914" s="92" customFormat="true" ht="13.5"/>
    <row r="5915" s="92" customFormat="true" ht="13.5"/>
    <row r="5916" s="92" customFormat="true" ht="13.5"/>
    <row r="5917" s="92" customFormat="true" ht="13.5"/>
    <row r="5918" s="92" customFormat="true" ht="13.5"/>
    <row r="5919" s="92" customFormat="true" ht="13.5"/>
    <row r="5920" s="92" customFormat="true" ht="13.5"/>
    <row r="5921" s="92" customFormat="true" ht="13.5"/>
    <row r="5922" s="92" customFormat="true" ht="13.5"/>
    <row r="5923" s="92" customFormat="true" ht="13.5"/>
    <row r="5924" s="92" customFormat="true" ht="13.5"/>
    <row r="5925" s="92" customFormat="true" ht="13.5"/>
    <row r="5926" s="92" customFormat="true" ht="13.5"/>
    <row r="5927" s="92" customFormat="true" ht="13.5"/>
    <row r="5928" s="92" customFormat="true" ht="13.5"/>
    <row r="5929" s="92" customFormat="true" ht="13.5"/>
    <row r="5930" s="92" customFormat="true" ht="13.5"/>
    <row r="5931" s="92" customFormat="true" ht="13.5"/>
    <row r="5932" s="92" customFormat="true" ht="13.5"/>
    <row r="5933" s="92" customFormat="true" ht="13.5"/>
    <row r="5934" s="92" customFormat="true" ht="13.5"/>
    <row r="5935" s="92" customFormat="true" ht="13.5"/>
    <row r="5936" s="92" customFormat="true" ht="13.5"/>
    <row r="5937" s="92" customFormat="true" ht="13.5"/>
    <row r="5938" s="92" customFormat="true" ht="13.5"/>
    <row r="5939" s="92" customFormat="true" ht="13.5"/>
    <row r="5940" s="92" customFormat="true" ht="13.5"/>
    <row r="5941" s="92" customFormat="true" ht="13.5"/>
    <row r="5942" s="92" customFormat="true" ht="13.5"/>
    <row r="5943" s="92" customFormat="true" ht="13.5"/>
    <row r="5944" s="92" customFormat="true" ht="13.5"/>
    <row r="5945" s="92" customFormat="true" ht="13.5"/>
    <row r="5946" s="92" customFormat="true" ht="13.5"/>
    <row r="5947" s="92" customFormat="true" ht="13.5"/>
    <row r="5948" s="92" customFormat="true" ht="13.5"/>
    <row r="5949" s="92" customFormat="true" ht="13.5"/>
    <row r="5950" s="92" customFormat="true" ht="13.5"/>
    <row r="5951" s="92" customFormat="true" ht="13.5"/>
    <row r="5952" s="92" customFormat="true" ht="13.5"/>
    <row r="5953" s="92" customFormat="true" ht="13.5"/>
    <row r="5954" s="92" customFormat="true" ht="13.5"/>
    <row r="5955" s="92" customFormat="true" ht="13.5"/>
    <row r="5956" s="92" customFormat="true" ht="13.5"/>
    <row r="5957" s="92" customFormat="true" ht="13.5"/>
    <row r="5958" s="92" customFormat="true" ht="13.5"/>
    <row r="5959" s="92" customFormat="true" ht="13.5"/>
    <row r="5960" s="92" customFormat="true" ht="13.5"/>
    <row r="5961" s="92" customFormat="true" ht="13.5"/>
    <row r="5962" s="92" customFormat="true" ht="13.5"/>
    <row r="5963" s="92" customFormat="true" ht="13.5"/>
    <row r="5964" s="92" customFormat="true" ht="13.5"/>
    <row r="5965" s="92" customFormat="true" ht="13.5"/>
    <row r="5966" s="92" customFormat="true" ht="13.5"/>
    <row r="5967" s="92" customFormat="true" ht="13.5"/>
    <row r="5968" s="92" customFormat="true" ht="13.5"/>
    <row r="5969" s="92" customFormat="true" ht="13.5"/>
    <row r="5970" s="92" customFormat="true" ht="13.5"/>
    <row r="5971" s="92" customFormat="true" ht="13.5"/>
    <row r="5972" s="92" customFormat="true" ht="13.5"/>
    <row r="5973" s="92" customFormat="true" ht="13.5"/>
    <row r="5974" s="92" customFormat="true" ht="13.5"/>
    <row r="5975" s="92" customFormat="true" ht="13.5"/>
    <row r="5976" s="92" customFormat="true" ht="13.5"/>
    <row r="5977" s="92" customFormat="true" ht="13.5"/>
    <row r="5978" s="92" customFormat="true" ht="13.5"/>
    <row r="5979" s="92" customFormat="true" ht="13.5"/>
    <row r="5980" s="92" customFormat="true" ht="13.5"/>
    <row r="5981" s="92" customFormat="true" ht="13.5"/>
    <row r="5982" s="92" customFormat="true" ht="13.5"/>
    <row r="5983" s="92" customFormat="true" ht="13.5"/>
    <row r="5984" s="92" customFormat="true" ht="13.5"/>
    <row r="5985" s="92" customFormat="true" ht="13.5"/>
    <row r="5986" s="92" customFormat="true" ht="13.5"/>
    <row r="5987" s="92" customFormat="true" ht="13.5"/>
    <row r="5988" s="92" customFormat="true" ht="13.5"/>
    <row r="5989" s="92" customFormat="true" ht="13.5"/>
    <row r="5990" s="92" customFormat="true" ht="13.5"/>
    <row r="5991" s="92" customFormat="true" ht="13.5"/>
    <row r="5992" s="92" customFormat="true" ht="13.5"/>
    <row r="5993" s="92" customFormat="true" ht="13.5"/>
    <row r="5994" s="92" customFormat="true" ht="13.5"/>
    <row r="5995" s="92" customFormat="true" ht="13.5"/>
    <row r="5996" s="92" customFormat="true" ht="13.5"/>
    <row r="5997" s="92" customFormat="true" ht="13.5"/>
    <row r="5998" s="92" customFormat="true" ht="13.5"/>
    <row r="5999" s="92" customFormat="true" ht="13.5"/>
    <row r="6000" s="92" customFormat="true" ht="13.5"/>
    <row r="6001" s="92" customFormat="true" ht="13.5"/>
    <row r="6002" s="92" customFormat="true" ht="13.5"/>
    <row r="6003" s="92" customFormat="true" ht="13.5"/>
    <row r="6004" s="92" customFormat="true" ht="13.5"/>
    <row r="6005" s="92" customFormat="true" ht="13.5"/>
    <row r="6006" s="92" customFormat="true" ht="13.5"/>
    <row r="6007" s="92" customFormat="true" ht="13.5"/>
    <row r="6008" s="92" customFormat="true" ht="13.5"/>
    <row r="6009" s="92" customFormat="true" ht="13.5"/>
    <row r="6010" s="92" customFormat="true" ht="13.5"/>
    <row r="6011" s="92" customFormat="true" ht="13.5"/>
    <row r="6012" s="92" customFormat="true" ht="13.5"/>
    <row r="6013" s="92" customFormat="true" ht="13.5"/>
    <row r="6014" s="92" customFormat="true" ht="13.5"/>
    <row r="6015" s="92" customFormat="true" ht="13.5"/>
    <row r="6016" s="92" customFormat="true" ht="13.5"/>
    <row r="6017" s="92" customFormat="true" ht="13.5"/>
    <row r="6018" s="92" customFormat="true" ht="13.5"/>
    <row r="6019" s="92" customFormat="true" ht="13.5"/>
    <row r="6020" s="92" customFormat="true" ht="13.5"/>
    <row r="6021" s="92" customFormat="true" ht="13.5"/>
    <row r="6022" s="92" customFormat="true" ht="13.5"/>
    <row r="6023" s="92" customFormat="true" ht="13.5"/>
    <row r="6024" s="92" customFormat="true" ht="13.5"/>
    <row r="6025" s="92" customFormat="true" ht="13.5"/>
    <row r="6026" s="92" customFormat="true" ht="13.5"/>
    <row r="6027" s="92" customFormat="true" ht="13.5"/>
    <row r="6028" s="92" customFormat="true" ht="13.5"/>
    <row r="6029" s="92" customFormat="true" ht="13.5"/>
    <row r="6030" s="92" customFormat="true" ht="13.5"/>
    <row r="6031" s="92" customFormat="true" ht="13.5"/>
    <row r="6032" s="92" customFormat="true" ht="13.5"/>
    <row r="6033" s="92" customFormat="true" ht="13.5"/>
    <row r="6034" s="92" customFormat="true" ht="13.5"/>
    <row r="6035" s="92" customFormat="true" ht="13.5"/>
    <row r="6036" s="92" customFormat="true" ht="13.5"/>
    <row r="6037" s="92" customFormat="true" ht="13.5"/>
    <row r="6038" s="92" customFormat="true" ht="13.5"/>
    <row r="6039" s="92" customFormat="true" ht="13.5"/>
    <row r="6040" s="92" customFormat="true" ht="13.5"/>
    <row r="6041" s="92" customFormat="true" ht="13.5"/>
    <row r="6042" s="92" customFormat="true" ht="13.5"/>
    <row r="6043" s="92" customFormat="true" ht="13.5"/>
    <row r="6044" s="92" customFormat="true" ht="13.5"/>
    <row r="6045" s="92" customFormat="true" ht="13.5"/>
    <row r="6046" s="92" customFormat="true" ht="13.5"/>
    <row r="6047" s="92" customFormat="true" ht="13.5"/>
    <row r="6048" s="92" customFormat="true" ht="13.5"/>
    <row r="6049" s="92" customFormat="true" ht="13.5"/>
    <row r="6050" s="92" customFormat="true" ht="13.5"/>
    <row r="6051" s="92" customFormat="true" ht="13.5"/>
    <row r="6052" s="92" customFormat="true" ht="13.5"/>
    <row r="6053" s="92" customFormat="true" ht="13.5"/>
    <row r="6054" s="92" customFormat="true" ht="13.5"/>
    <row r="6055" s="92" customFormat="true" ht="13.5"/>
    <row r="6056" s="92" customFormat="true" ht="13.5"/>
    <row r="6057" s="92" customFormat="true" ht="13.5"/>
    <row r="6058" s="92" customFormat="true" ht="13.5"/>
    <row r="6059" s="92" customFormat="true" ht="13.5"/>
    <row r="6060" s="92" customFormat="true" ht="13.5"/>
    <row r="6061" s="92" customFormat="true" ht="13.5"/>
    <row r="6062" s="92" customFormat="true" ht="13.5"/>
    <row r="6063" s="92" customFormat="true" ht="13.5"/>
    <row r="6064" s="92" customFormat="true" ht="13.5"/>
    <row r="6065" s="92" customFormat="true" ht="13.5"/>
    <row r="6066" s="92" customFormat="true" ht="13.5"/>
    <row r="6067" s="92" customFormat="true" ht="13.5"/>
    <row r="6068" s="92" customFormat="true" ht="13.5"/>
    <row r="6069" s="92" customFormat="true" ht="13.5"/>
    <row r="6070" s="92" customFormat="true" ht="13.5"/>
    <row r="6071" s="92" customFormat="true" ht="13.5"/>
    <row r="6072" s="92" customFormat="true" ht="13.5"/>
    <row r="6073" s="92" customFormat="true" ht="13.5"/>
    <row r="6074" s="92" customFormat="true" ht="13.5"/>
    <row r="6075" s="92" customFormat="true" ht="13.5"/>
    <row r="6076" s="92" customFormat="true" ht="13.5"/>
    <row r="6077" s="92" customFormat="true" ht="13.5"/>
    <row r="6078" s="92" customFormat="true" ht="13.5"/>
    <row r="6079" s="92" customFormat="true" ht="13.5"/>
    <row r="6080" s="92" customFormat="true" ht="13.5"/>
    <row r="6081" s="92" customFormat="true" ht="13.5"/>
    <row r="6082" s="92" customFormat="true" ht="13.5"/>
    <row r="6083" s="92" customFormat="true" ht="13.5"/>
    <row r="6084" s="92" customFormat="true" ht="13.5"/>
    <row r="6085" s="92" customFormat="true" ht="13.5"/>
    <row r="6086" s="92" customFormat="true" ht="13.5"/>
    <row r="6087" s="92" customFormat="true" ht="13.5"/>
    <row r="6088" s="92" customFormat="true" ht="13.5"/>
    <row r="6089" s="92" customFormat="true" ht="13.5"/>
    <row r="6090" s="92" customFormat="true" ht="13.5"/>
    <row r="6091" s="92" customFormat="true" ht="13.5"/>
    <row r="6092" s="92" customFormat="true" ht="13.5"/>
    <row r="6093" s="92" customFormat="true" ht="13.5"/>
    <row r="6094" s="92" customFormat="true" ht="13.5"/>
    <row r="6095" s="92" customFormat="true" ht="13.5"/>
    <row r="6096" s="92" customFormat="true" ht="13.5"/>
    <row r="6097" s="92" customFormat="true" ht="13.5"/>
    <row r="6098" s="92" customFormat="true" ht="13.5"/>
    <row r="6099" s="92" customFormat="true" ht="13.5"/>
    <row r="6100" s="92" customFormat="true" ht="13.5"/>
    <row r="6101" s="92" customFormat="true" ht="13.5"/>
    <row r="6102" s="92" customFormat="true" ht="13.5"/>
    <row r="6103" s="92" customFormat="true" ht="13.5"/>
    <row r="6104" s="92" customFormat="true" ht="13.5"/>
    <row r="6105" s="92" customFormat="true" ht="13.5"/>
    <row r="6106" s="92" customFormat="true" ht="13.5"/>
    <row r="6107" s="92" customFormat="true" ht="13.5"/>
    <row r="6108" s="92" customFormat="true" ht="13.5"/>
    <row r="6109" s="92" customFormat="true" ht="13.5"/>
    <row r="6110" s="92" customFormat="true" ht="13.5"/>
    <row r="6111" s="92" customFormat="true" ht="13.5"/>
    <row r="6112" s="92" customFormat="true" ht="13.5"/>
    <row r="6113" s="92" customFormat="true" ht="13.5"/>
    <row r="6114" s="92" customFormat="true" ht="13.5"/>
    <row r="6115" s="92" customFormat="true" ht="13.5"/>
    <row r="6116" s="92" customFormat="true" ht="13.5"/>
    <row r="6117" s="92" customFormat="true" ht="13.5"/>
    <row r="6118" s="92" customFormat="true" ht="13.5"/>
    <row r="6119" s="92" customFormat="true" ht="13.5"/>
    <row r="6120" s="92" customFormat="true" ht="13.5"/>
    <row r="6121" s="92" customFormat="true" ht="13.5"/>
    <row r="6122" s="92" customFormat="true" ht="13.5"/>
    <row r="6123" s="92" customFormat="true" ht="13.5"/>
    <row r="6124" s="92" customFormat="true" ht="13.5"/>
    <row r="6125" s="92" customFormat="true" ht="13.5"/>
    <row r="6126" s="92" customFormat="true" ht="13.5"/>
    <row r="6127" s="92" customFormat="true" ht="13.5"/>
    <row r="6128" s="92" customFormat="true" ht="13.5"/>
    <row r="6129" s="92" customFormat="true" ht="13.5"/>
    <row r="6130" s="92" customFormat="true" ht="13.5"/>
    <row r="6131" s="92" customFormat="true" ht="13.5"/>
    <row r="6132" s="92" customFormat="true" ht="13.5"/>
    <row r="6133" s="92" customFormat="true" ht="13.5"/>
    <row r="6134" s="92" customFormat="true" ht="13.5"/>
    <row r="6135" s="92" customFormat="true" ht="13.5"/>
    <row r="6136" s="92" customFormat="true" ht="13.5"/>
    <row r="6137" s="92" customFormat="true" ht="13.5"/>
    <row r="6138" s="92" customFormat="true" ht="13.5"/>
    <row r="6139" s="92" customFormat="true" ht="13.5"/>
    <row r="6140" s="92" customFormat="true" ht="13.5"/>
    <row r="6141" s="92" customFormat="true" ht="13.5"/>
    <row r="6142" s="92" customFormat="true" ht="13.5"/>
    <row r="6143" s="92" customFormat="true" ht="13.5"/>
    <row r="6144" s="92" customFormat="true" ht="13.5"/>
    <row r="6145" s="92" customFormat="true" ht="13.5"/>
    <row r="6146" s="92" customFormat="true" ht="13.5"/>
    <row r="6147" s="92" customFormat="true" ht="13.5"/>
    <row r="6148" s="92" customFormat="true" ht="13.5"/>
    <row r="6149" s="92" customFormat="true" ht="13.5"/>
    <row r="6150" s="92" customFormat="true" ht="13.5"/>
    <row r="6151" s="92" customFormat="true" ht="13.5"/>
    <row r="6152" s="92" customFormat="true" ht="13.5"/>
    <row r="6153" s="92" customFormat="true" ht="13.5"/>
    <row r="6154" s="92" customFormat="true" ht="13.5"/>
    <row r="6155" s="92" customFormat="true" ht="13.5"/>
    <row r="6156" s="92" customFormat="true" ht="13.5"/>
    <row r="6157" s="92" customFormat="true" ht="13.5"/>
    <row r="6158" s="92" customFormat="true" ht="13.5"/>
    <row r="6159" s="92" customFormat="true" ht="13.5"/>
    <row r="6160" s="92" customFormat="true" ht="13.5"/>
    <row r="6161" s="92" customFormat="true" ht="13.5"/>
    <row r="6162" s="92" customFormat="true" ht="13.5"/>
    <row r="6163" s="92" customFormat="true" ht="13.5"/>
    <row r="6164" s="92" customFormat="true" ht="13.5"/>
    <row r="6165" s="92" customFormat="true" ht="13.5"/>
    <row r="6166" s="92" customFormat="true" ht="13.5"/>
    <row r="6167" s="92" customFormat="true" ht="13.5"/>
    <row r="6168" s="92" customFormat="true" ht="13.5"/>
    <row r="6169" s="92" customFormat="true" ht="13.5"/>
    <row r="6170" s="92" customFormat="true" ht="13.5"/>
    <row r="6171" s="92" customFormat="true" ht="13.5"/>
    <row r="6172" s="92" customFormat="true" ht="13.5"/>
    <row r="6173" s="92" customFormat="true" ht="13.5"/>
    <row r="6174" s="92" customFormat="true" ht="13.5"/>
    <row r="6175" s="92" customFormat="true" ht="13.5"/>
    <row r="6176" s="92" customFormat="true" ht="13.5"/>
    <row r="6177" s="92" customFormat="true" ht="13.5"/>
    <row r="6178" s="92" customFormat="true" ht="13.5"/>
    <row r="6179" s="92" customFormat="true" ht="13.5"/>
    <row r="6180" s="92" customFormat="true" ht="13.5"/>
    <row r="6181" s="92" customFormat="true" ht="13.5"/>
    <row r="6182" s="92" customFormat="true" ht="13.5"/>
    <row r="6183" s="92" customFormat="true" ht="13.5"/>
    <row r="6184" s="92" customFormat="true" ht="13.5"/>
    <row r="6185" s="92" customFormat="true" ht="13.5"/>
    <row r="6186" s="92" customFormat="true" ht="13.5"/>
    <row r="6187" s="92" customFormat="true" ht="13.5"/>
    <row r="6188" s="92" customFormat="true" ht="13.5"/>
    <row r="6189" s="92" customFormat="true" ht="13.5"/>
    <row r="6190" s="92" customFormat="true" ht="13.5"/>
    <row r="6191" s="92" customFormat="true" ht="13.5"/>
    <row r="6192" s="92" customFormat="true" ht="13.5"/>
    <row r="6193" s="92" customFormat="true" ht="13.5"/>
    <row r="6194" s="92" customFormat="true" ht="13.5"/>
    <row r="6195" s="92" customFormat="true" ht="13.5"/>
    <row r="6196" s="92" customFormat="true" ht="13.5"/>
    <row r="6197" s="92" customFormat="true" ht="13.5"/>
    <row r="6198" s="92" customFormat="true" ht="13.5"/>
    <row r="6199" s="92" customFormat="true" ht="13.5"/>
    <row r="6200" s="92" customFormat="true" ht="13.5"/>
    <row r="6201" s="92" customFormat="true" ht="13.5"/>
    <row r="6202" s="92" customFormat="true" ht="13.5"/>
    <row r="6203" s="92" customFormat="true" ht="13.5"/>
    <row r="6204" s="92" customFormat="true" ht="13.5"/>
    <row r="6205" s="92" customFormat="true" ht="13.5"/>
    <row r="6206" s="92" customFormat="true" ht="13.5"/>
    <row r="6207" s="92" customFormat="true" ht="13.5"/>
    <row r="6208" s="92" customFormat="true" ht="13.5"/>
    <row r="6209" s="92" customFormat="true" ht="13.5"/>
    <row r="6210" s="92" customFormat="true" ht="13.5"/>
    <row r="6211" s="92" customFormat="true" ht="13.5"/>
    <row r="6212" s="92" customFormat="true" ht="13.5"/>
    <row r="6213" s="92" customFormat="true" ht="13.5"/>
    <row r="6214" s="92" customFormat="true" ht="13.5"/>
    <row r="6215" s="92" customFormat="true" ht="13.5"/>
    <row r="6216" s="92" customFormat="true" ht="13.5"/>
    <row r="6217" s="92" customFormat="true" ht="13.5"/>
    <row r="6218" s="92" customFormat="true" ht="13.5"/>
    <row r="6219" s="92" customFormat="true" ht="13.5"/>
    <row r="6220" s="92" customFormat="true" ht="13.5"/>
    <row r="6221" s="92" customFormat="true" ht="13.5"/>
    <row r="6222" s="92" customFormat="true" ht="13.5"/>
    <row r="6223" s="92" customFormat="true" ht="13.5"/>
    <row r="6224" s="92" customFormat="true" ht="13.5"/>
    <row r="6225" s="92" customFormat="true" ht="13.5"/>
    <row r="6226" s="92" customFormat="true" ht="13.5"/>
    <row r="6227" s="92" customFormat="true" ht="13.5"/>
    <row r="6228" s="92" customFormat="true" ht="13.5"/>
    <row r="6229" s="92" customFormat="true" ht="13.5"/>
    <row r="6230" s="92" customFormat="true" ht="13.5"/>
    <row r="6231" s="92" customFormat="true" ht="13.5"/>
    <row r="6232" s="92" customFormat="true" ht="13.5"/>
    <row r="6233" s="92" customFormat="true" ht="13.5"/>
    <row r="6234" s="92" customFormat="true" ht="13.5"/>
    <row r="6235" s="92" customFormat="true" ht="13.5"/>
    <row r="6236" s="92" customFormat="true" ht="13.5"/>
    <row r="6237" s="92" customFormat="true" ht="13.5"/>
    <row r="6238" s="92" customFormat="true" ht="13.5"/>
    <row r="6239" s="92" customFormat="true" ht="13.5"/>
    <row r="6240" s="92" customFormat="true" ht="13.5"/>
    <row r="6241" s="92" customFormat="true" ht="13.5"/>
    <row r="6242" s="92" customFormat="true" ht="13.5"/>
    <row r="6243" s="92" customFormat="true" ht="13.5"/>
    <row r="6244" s="92" customFormat="true" ht="13.5"/>
    <row r="6245" s="92" customFormat="true" ht="13.5"/>
    <row r="6246" s="92" customFormat="true" ht="13.5"/>
    <row r="6247" s="92" customFormat="true" ht="13.5"/>
    <row r="6248" s="92" customFormat="true" ht="13.5"/>
    <row r="6249" s="92" customFormat="true" ht="13.5"/>
    <row r="6250" s="92" customFormat="true" ht="13.5"/>
    <row r="6251" s="92" customFormat="true" ht="13.5"/>
    <row r="6252" s="92" customFormat="true" ht="13.5"/>
    <row r="6253" s="92" customFormat="true" ht="13.5"/>
    <row r="6254" s="92" customFormat="true" ht="13.5"/>
    <row r="6255" s="92" customFormat="true" ht="13.5"/>
    <row r="6256" s="92" customFormat="true" ht="13.5"/>
    <row r="6257" s="92" customFormat="true" ht="13.5"/>
    <row r="6258" s="92" customFormat="true" ht="13.5"/>
    <row r="6259" s="92" customFormat="true" ht="13.5"/>
    <row r="6260" s="92" customFormat="true" ht="13.5"/>
    <row r="6261" s="92" customFormat="true" ht="13.5"/>
    <row r="6262" s="92" customFormat="true" ht="13.5"/>
    <row r="6263" s="92" customFormat="true" ht="13.5"/>
    <row r="6264" s="92" customFormat="true" ht="13.5"/>
    <row r="6265" s="92" customFormat="true" ht="13.5"/>
    <row r="6266" s="92" customFormat="true" ht="13.5"/>
    <row r="6267" s="92" customFormat="true" ht="13.5"/>
    <row r="6268" s="92" customFormat="true" ht="13.5"/>
    <row r="6269" s="92" customFormat="true" ht="13.5"/>
    <row r="6270" s="92" customFormat="true" ht="13.5"/>
    <row r="6271" s="92" customFormat="true" ht="13.5"/>
    <row r="6272" s="92" customFormat="true" ht="13.5"/>
    <row r="6273" s="92" customFormat="true" ht="13.5"/>
    <row r="6274" s="92" customFormat="true" ht="13.5"/>
    <row r="6275" s="92" customFormat="true" ht="13.5"/>
    <row r="6276" s="92" customFormat="true" ht="13.5"/>
    <row r="6277" s="92" customFormat="true" ht="13.5"/>
    <row r="6278" s="92" customFormat="true" ht="13.5"/>
    <row r="6279" s="92" customFormat="true" ht="13.5"/>
    <row r="6280" s="92" customFormat="true" ht="13.5"/>
    <row r="6281" s="92" customFormat="true" ht="13.5"/>
    <row r="6282" s="92" customFormat="true" ht="13.5"/>
    <row r="6283" s="92" customFormat="true" ht="13.5"/>
    <row r="6284" s="92" customFormat="true" ht="13.5"/>
    <row r="6285" s="92" customFormat="true" ht="13.5"/>
    <row r="6286" s="92" customFormat="true" ht="13.5"/>
    <row r="6287" s="92" customFormat="true" ht="13.5"/>
    <row r="6288" s="92" customFormat="true" ht="13.5"/>
    <row r="6289" s="92" customFormat="true" ht="13.5"/>
    <row r="6290" s="92" customFormat="true" ht="13.5"/>
    <row r="6291" s="92" customFormat="true" ht="13.5"/>
    <row r="6292" s="92" customFormat="true" ht="13.5"/>
    <row r="6293" s="92" customFormat="true" ht="13.5"/>
    <row r="6294" s="92" customFormat="true" ht="13.5"/>
    <row r="6295" s="92" customFormat="true" ht="13.5"/>
    <row r="6296" s="92" customFormat="true" ht="13.5"/>
    <row r="6297" s="92" customFormat="true" ht="13.5"/>
    <row r="6298" s="92" customFormat="true" ht="13.5"/>
    <row r="6299" s="92" customFormat="true" ht="13.5"/>
    <row r="6300" s="92" customFormat="true" ht="13.5"/>
    <row r="6301" s="92" customFormat="true" ht="13.5"/>
    <row r="6302" s="92" customFormat="true" ht="13.5"/>
    <row r="6303" s="92" customFormat="true" ht="13.5"/>
    <row r="6304" s="92" customFormat="true" ht="13.5"/>
    <row r="6305" s="92" customFormat="true" ht="13.5"/>
    <row r="6306" s="92" customFormat="true" ht="13.5"/>
    <row r="6307" s="92" customFormat="true" ht="13.5"/>
    <row r="6308" s="92" customFormat="true" ht="13.5"/>
    <row r="6309" s="92" customFormat="true" ht="13.5"/>
    <row r="6310" s="92" customFormat="true" ht="13.5"/>
    <row r="6311" s="92" customFormat="true" ht="13.5"/>
    <row r="6312" s="92" customFormat="true" ht="13.5"/>
    <row r="6313" s="92" customFormat="true" ht="13.5"/>
    <row r="6314" s="92" customFormat="true" ht="13.5"/>
    <row r="6315" s="92" customFormat="true" ht="13.5"/>
    <row r="6316" s="92" customFormat="true" ht="13.5"/>
    <row r="6317" s="92" customFormat="true" ht="13.5"/>
    <row r="6318" s="92" customFormat="true" ht="13.5"/>
    <row r="6319" s="92" customFormat="true" ht="13.5"/>
    <row r="6320" s="92" customFormat="true" ht="13.5"/>
    <row r="6321" s="92" customFormat="true" ht="13.5"/>
    <row r="6322" s="92" customFormat="true" ht="13.5"/>
    <row r="6323" s="92" customFormat="true" ht="13.5"/>
    <row r="6324" s="92" customFormat="true" ht="13.5"/>
    <row r="6325" s="92" customFormat="true" ht="13.5"/>
    <row r="6326" s="92" customFormat="true" ht="13.5"/>
    <row r="6327" s="92" customFormat="true" ht="13.5"/>
    <row r="6328" s="92" customFormat="true" ht="13.5"/>
    <row r="6329" s="92" customFormat="true" ht="13.5"/>
    <row r="6330" s="92" customFormat="true" ht="13.5"/>
    <row r="6331" s="92" customFormat="true" ht="13.5"/>
    <row r="6332" s="92" customFormat="true" ht="13.5"/>
    <row r="6333" s="92" customFormat="true" ht="13.5"/>
    <row r="6334" s="92" customFormat="true" ht="13.5"/>
    <row r="6335" s="92" customFormat="true" ht="13.5"/>
    <row r="6336" s="92" customFormat="true" ht="13.5"/>
    <row r="6337" s="92" customFormat="true" ht="13.5"/>
    <row r="6338" s="92" customFormat="true" ht="13.5"/>
    <row r="6339" s="92" customFormat="true" ht="13.5"/>
    <row r="6340" s="92" customFormat="true" ht="13.5"/>
    <row r="6341" s="92" customFormat="true" ht="13.5"/>
    <row r="6342" s="92" customFormat="true" ht="13.5"/>
    <row r="6343" s="92" customFormat="true" ht="13.5"/>
    <row r="6344" s="92" customFormat="true" ht="13.5"/>
    <row r="6345" s="92" customFormat="true" ht="13.5"/>
    <row r="6346" s="92" customFormat="true" ht="13.5"/>
    <row r="6347" s="92" customFormat="true" ht="13.5"/>
    <row r="6348" s="92" customFormat="true" ht="13.5"/>
    <row r="6349" s="92" customFormat="true" ht="13.5"/>
    <row r="6350" s="92" customFormat="true" ht="13.5"/>
    <row r="6351" s="92" customFormat="true" ht="13.5"/>
    <row r="6352" s="92" customFormat="true" ht="13.5"/>
    <row r="6353" s="92" customFormat="true" ht="13.5"/>
    <row r="6354" s="92" customFormat="true" ht="13.5"/>
    <row r="6355" s="92" customFormat="true" ht="13.5"/>
    <row r="6356" s="92" customFormat="true" ht="13.5"/>
    <row r="6357" s="92" customFormat="true" ht="13.5"/>
    <row r="6358" s="92" customFormat="true" ht="13.5"/>
    <row r="6359" s="92" customFormat="true" ht="13.5"/>
    <row r="6360" s="92" customFormat="true" ht="13.5"/>
    <row r="6361" s="92" customFormat="true" ht="13.5"/>
    <row r="6362" s="92" customFormat="true" ht="13.5"/>
    <row r="6363" s="92" customFormat="true" ht="13.5"/>
    <row r="6364" s="92" customFormat="true" ht="13.5"/>
    <row r="6365" s="92" customFormat="true" ht="13.5"/>
    <row r="6366" s="92" customFormat="true" ht="13.5"/>
    <row r="6367" s="92" customFormat="true" ht="13.5"/>
    <row r="6368" s="92" customFormat="true" ht="13.5"/>
    <row r="6369" s="92" customFormat="true" ht="13.5"/>
    <row r="6370" s="92" customFormat="true" ht="13.5"/>
    <row r="6371" s="92" customFormat="true" ht="13.5"/>
    <row r="6372" s="92" customFormat="true" ht="13.5"/>
    <row r="6373" s="92" customFormat="true" ht="13.5"/>
    <row r="6374" s="92" customFormat="true" ht="13.5"/>
    <row r="6375" s="92" customFormat="true" ht="13.5"/>
    <row r="6376" s="92" customFormat="true" ht="13.5"/>
    <row r="6377" s="92" customFormat="true" ht="13.5"/>
    <row r="6378" s="92" customFormat="true" ht="13.5"/>
    <row r="6379" s="92" customFormat="true" ht="13.5"/>
    <row r="6380" s="92" customFormat="true" ht="13.5"/>
    <row r="6381" s="92" customFormat="true" ht="13.5"/>
    <row r="6382" s="92" customFormat="true" ht="13.5"/>
    <row r="6383" s="92" customFormat="true" ht="13.5"/>
    <row r="6384" s="92" customFormat="true" ht="13.5"/>
    <row r="6385" s="92" customFormat="true" ht="13.5"/>
    <row r="6386" s="92" customFormat="true" ht="13.5"/>
    <row r="6387" s="92" customFormat="true" ht="13.5"/>
    <row r="6388" s="92" customFormat="true" ht="13.5"/>
    <row r="6389" s="92" customFormat="true" ht="13.5"/>
    <row r="6390" s="92" customFormat="true" ht="13.5"/>
    <row r="6391" s="92" customFormat="true" ht="13.5"/>
    <row r="6392" s="92" customFormat="true" ht="13.5"/>
    <row r="6393" s="92" customFormat="true" ht="13.5"/>
    <row r="6394" s="92" customFormat="true" ht="13.5"/>
    <row r="6395" s="92" customFormat="true" ht="13.5"/>
    <row r="6396" s="92" customFormat="true" ht="13.5"/>
    <row r="6397" s="92" customFormat="true" ht="13.5"/>
    <row r="6398" s="92" customFormat="true" ht="13.5"/>
    <row r="6399" s="92" customFormat="true" ht="13.5"/>
    <row r="6400" s="92" customFormat="true" ht="13.5"/>
    <row r="6401" s="92" customFormat="true" ht="13.5"/>
    <row r="6402" s="92" customFormat="true" ht="13.5"/>
    <row r="6403" s="92" customFormat="true" ht="13.5"/>
    <row r="6404" s="92" customFormat="true" ht="13.5"/>
    <row r="6405" s="92" customFormat="true" ht="13.5"/>
    <row r="6406" s="92" customFormat="true" ht="13.5"/>
    <row r="6407" s="92" customFormat="true" ht="13.5"/>
    <row r="6408" s="92" customFormat="true" ht="13.5"/>
    <row r="6409" s="92" customFormat="true" ht="13.5"/>
    <row r="6410" s="92" customFormat="true" ht="13.5"/>
    <row r="6411" s="92" customFormat="true" ht="13.5"/>
    <row r="6412" s="92" customFormat="true" ht="13.5"/>
    <row r="6413" s="92" customFormat="true" ht="13.5"/>
    <row r="6414" s="92" customFormat="true" ht="13.5"/>
    <row r="6415" s="92" customFormat="true" ht="13.5"/>
    <row r="6416" s="92" customFormat="true" ht="13.5"/>
    <row r="6417" s="92" customFormat="true" ht="13.5"/>
    <row r="6418" s="92" customFormat="true" ht="13.5"/>
    <row r="6419" s="92" customFormat="true" ht="13.5"/>
    <row r="6420" s="92" customFormat="true" ht="13.5"/>
    <row r="6421" s="92" customFormat="true" ht="13.5"/>
    <row r="6422" s="92" customFormat="true" ht="13.5"/>
    <row r="6423" s="92" customFormat="true" ht="13.5"/>
    <row r="6424" s="92" customFormat="true" ht="13.5"/>
    <row r="6425" s="92" customFormat="true" ht="13.5"/>
    <row r="6426" s="92" customFormat="true" ht="13.5"/>
    <row r="6427" s="92" customFormat="true" ht="13.5"/>
    <row r="6428" s="92" customFormat="true" ht="13.5"/>
    <row r="6429" s="92" customFormat="true" ht="13.5"/>
    <row r="6430" s="92" customFormat="true" ht="13.5"/>
    <row r="6431" s="92" customFormat="true" ht="13.5"/>
    <row r="6432" s="92" customFormat="true" ht="13.5"/>
    <row r="6433" s="92" customFormat="true" ht="13.5"/>
    <row r="6434" s="92" customFormat="true" ht="13.5"/>
    <row r="6435" s="92" customFormat="true" ht="13.5"/>
    <row r="6436" s="92" customFormat="true" ht="13.5"/>
    <row r="6437" s="92" customFormat="true" ht="13.5"/>
    <row r="6438" s="92" customFormat="true" ht="13.5"/>
    <row r="6439" s="92" customFormat="true" ht="13.5"/>
    <row r="6440" s="92" customFormat="true" ht="13.5"/>
    <row r="6441" s="92" customFormat="true" ht="13.5"/>
    <row r="6442" s="92" customFormat="true" ht="13.5"/>
    <row r="6443" s="92" customFormat="true" ht="13.5"/>
    <row r="6444" s="92" customFormat="true" ht="13.5"/>
    <row r="6445" s="92" customFormat="true" ht="13.5"/>
    <row r="6446" s="92" customFormat="true" ht="13.5"/>
    <row r="6447" s="92" customFormat="true" ht="13.5"/>
    <row r="6448" s="92" customFormat="true" ht="13.5"/>
    <row r="6449" s="92" customFormat="true" ht="13.5"/>
    <row r="6450" s="92" customFormat="true" ht="13.5"/>
    <row r="6451" s="92" customFormat="true" ht="13.5"/>
    <row r="6452" s="92" customFormat="true" ht="13.5"/>
    <row r="6453" s="92" customFormat="true" ht="13.5"/>
    <row r="6454" s="92" customFormat="true" ht="13.5"/>
    <row r="6455" s="92" customFormat="true" ht="13.5"/>
    <row r="6456" s="92" customFormat="true" ht="13.5"/>
    <row r="6457" s="92" customFormat="true" ht="13.5"/>
    <row r="6458" s="92" customFormat="true" ht="13.5"/>
    <row r="6459" s="92" customFormat="true" ht="13.5"/>
    <row r="6460" s="92" customFormat="true" ht="13.5"/>
    <row r="6461" s="92" customFormat="true" ht="13.5"/>
    <row r="6462" s="92" customFormat="true" ht="13.5"/>
    <row r="6463" s="92" customFormat="true" ht="13.5"/>
    <row r="6464" s="92" customFormat="true" ht="13.5"/>
    <row r="6465" s="92" customFormat="true" ht="13.5"/>
    <row r="6466" s="92" customFormat="true" ht="13.5"/>
    <row r="6467" s="92" customFormat="true" ht="13.5"/>
    <row r="6468" s="92" customFormat="true" ht="13.5"/>
    <row r="6469" s="92" customFormat="true" ht="13.5"/>
    <row r="6470" s="92" customFormat="true" ht="13.5"/>
    <row r="6471" s="92" customFormat="true" ht="13.5"/>
    <row r="6472" s="92" customFormat="true" ht="13.5"/>
    <row r="6473" s="92" customFormat="true" ht="13.5"/>
    <row r="6474" s="92" customFormat="true" ht="13.5"/>
    <row r="6475" s="92" customFormat="true" ht="13.5"/>
    <row r="6476" s="92" customFormat="true" ht="13.5"/>
    <row r="6477" s="92" customFormat="true" ht="13.5"/>
    <row r="6478" s="92" customFormat="true" ht="13.5"/>
    <row r="6479" s="92" customFormat="true" ht="13.5"/>
    <row r="6480" s="92" customFormat="true" ht="13.5"/>
    <row r="6481" s="92" customFormat="true" ht="13.5"/>
    <row r="6482" s="92" customFormat="true" ht="13.5"/>
    <row r="6483" s="92" customFormat="true" ht="13.5"/>
    <row r="6484" s="92" customFormat="true" ht="13.5"/>
    <row r="6485" s="92" customFormat="true" ht="13.5"/>
    <row r="6486" s="92" customFormat="true" ht="13.5"/>
    <row r="6487" s="92" customFormat="true" ht="13.5"/>
    <row r="6488" s="92" customFormat="true" ht="13.5"/>
    <row r="6489" s="92" customFormat="true" ht="13.5"/>
    <row r="6490" s="92" customFormat="true" ht="13.5"/>
    <row r="6491" s="92" customFormat="true" ht="13.5"/>
    <row r="6492" s="92" customFormat="true" ht="13.5"/>
    <row r="6493" s="92" customFormat="true" ht="13.5"/>
    <row r="6494" s="92" customFormat="true" ht="13.5"/>
    <row r="6495" s="92" customFormat="true" ht="13.5"/>
    <row r="6496" s="92" customFormat="true" ht="13.5"/>
    <row r="6497" s="92" customFormat="true" ht="13.5"/>
    <row r="6498" s="92" customFormat="true" ht="13.5"/>
    <row r="6499" s="92" customFormat="true" ht="13.5"/>
    <row r="6500" s="92" customFormat="true" ht="13.5"/>
    <row r="6501" s="92" customFormat="true" ht="13.5"/>
    <row r="6502" s="92" customFormat="true" ht="13.5"/>
    <row r="6503" s="92" customFormat="true" ht="13.5"/>
    <row r="6504" s="92" customFormat="true" ht="13.5"/>
    <row r="6505" s="92" customFormat="true" ht="13.5"/>
    <row r="6506" s="92" customFormat="true" ht="13.5"/>
    <row r="6507" s="92" customFormat="true" ht="13.5"/>
    <row r="6508" s="92" customFormat="true" ht="13.5"/>
    <row r="6509" s="92" customFormat="true" ht="13.5"/>
    <row r="6510" s="92" customFormat="true" ht="13.5"/>
    <row r="6511" s="92" customFormat="true" ht="13.5"/>
    <row r="6512" s="92" customFormat="true" ht="13.5"/>
    <row r="6513" s="92" customFormat="true" ht="13.5"/>
    <row r="6514" s="92" customFormat="true" ht="13.5"/>
    <row r="6515" s="92" customFormat="true" ht="13.5"/>
    <row r="6516" s="92" customFormat="true" ht="13.5"/>
    <row r="6517" s="92" customFormat="true" ht="13.5"/>
    <row r="6518" s="92" customFormat="true" ht="13.5"/>
    <row r="6519" s="92" customFormat="true" ht="13.5"/>
    <row r="6520" s="92" customFormat="true" ht="13.5"/>
    <row r="6521" s="92" customFormat="true" ht="13.5"/>
    <row r="6522" s="92" customFormat="true" ht="13.5"/>
    <row r="6523" s="92" customFormat="true" ht="13.5"/>
    <row r="6524" s="92" customFormat="true" ht="13.5"/>
    <row r="6525" s="92" customFormat="true" ht="13.5"/>
    <row r="6526" s="92" customFormat="true" ht="13.5"/>
    <row r="6527" s="92" customFormat="true" ht="13.5"/>
    <row r="6528" s="92" customFormat="true" ht="13.5"/>
    <row r="6529" s="92" customFormat="true" ht="13.5"/>
    <row r="6530" s="92" customFormat="true" ht="13.5"/>
    <row r="6531" s="92" customFormat="true" ht="13.5"/>
    <row r="6532" s="92" customFormat="true" ht="13.5"/>
    <row r="6533" s="92" customFormat="true" ht="13.5"/>
    <row r="6534" s="92" customFormat="true" ht="13.5"/>
    <row r="6535" s="92" customFormat="true" ht="13.5"/>
    <row r="6536" s="92" customFormat="true" ht="13.5"/>
    <row r="6537" s="92" customFormat="true" ht="13.5"/>
    <row r="6538" s="92" customFormat="true" ht="13.5"/>
    <row r="6539" s="92" customFormat="true" ht="13.5"/>
    <row r="6540" s="92" customFormat="true" ht="13.5"/>
    <row r="6541" s="92" customFormat="true" ht="13.5"/>
    <row r="6542" s="92" customFormat="true" ht="13.5"/>
    <row r="6543" s="92" customFormat="true" ht="13.5"/>
    <row r="6544" s="92" customFormat="true" ht="13.5"/>
    <row r="6545" s="92" customFormat="true" ht="13.5"/>
    <row r="6546" s="92" customFormat="true" ht="13.5"/>
    <row r="6547" s="92" customFormat="true" ht="13.5"/>
    <row r="6548" s="92" customFormat="true" ht="13.5"/>
    <row r="6549" s="92" customFormat="true" ht="13.5"/>
    <row r="6550" s="92" customFormat="true" ht="13.5"/>
    <row r="6551" s="92" customFormat="true" ht="13.5"/>
    <row r="6552" s="92" customFormat="true" ht="13.5"/>
    <row r="6553" s="92" customFormat="true" ht="13.5"/>
    <row r="6554" s="92" customFormat="true" ht="13.5"/>
    <row r="6555" s="92" customFormat="true" ht="13.5"/>
    <row r="6556" s="92" customFormat="true" ht="13.5"/>
    <row r="6557" s="92" customFormat="true" ht="13.5"/>
    <row r="6558" s="92" customFormat="true" ht="13.5"/>
    <row r="6559" s="92" customFormat="true" ht="13.5"/>
    <row r="6560" s="92" customFormat="true" ht="13.5"/>
    <row r="6561" s="92" customFormat="true" ht="13.5"/>
    <row r="6562" s="92" customFormat="true" ht="13.5"/>
    <row r="6563" s="92" customFormat="true" ht="13.5"/>
    <row r="6564" s="92" customFormat="true" ht="13.5"/>
    <row r="6565" s="92" customFormat="true" ht="13.5"/>
    <row r="6566" s="92" customFormat="true" ht="13.5"/>
    <row r="6567" s="92" customFormat="true" ht="13.5"/>
    <row r="6568" s="92" customFormat="true" ht="13.5"/>
    <row r="6569" s="92" customFormat="true" ht="13.5"/>
    <row r="6570" s="92" customFormat="true" ht="13.5"/>
    <row r="6571" s="92" customFormat="true" ht="13.5"/>
    <row r="6572" s="92" customFormat="true" ht="13.5"/>
    <row r="6573" s="92" customFormat="true" ht="13.5"/>
    <row r="6574" s="92" customFormat="true" ht="13.5"/>
    <row r="6575" s="92" customFormat="true" ht="13.5"/>
    <row r="6576" s="92" customFormat="true" ht="13.5"/>
    <row r="6577" s="92" customFormat="true" ht="13.5"/>
    <row r="6578" s="92" customFormat="true" ht="13.5"/>
    <row r="6579" s="92" customFormat="true" ht="13.5"/>
    <row r="6580" s="92" customFormat="true" ht="13.5"/>
    <row r="6581" s="92" customFormat="true" ht="13.5"/>
    <row r="6582" s="92" customFormat="true" ht="13.5"/>
    <row r="6583" s="92" customFormat="true" ht="13.5"/>
    <row r="6584" s="92" customFormat="true" ht="13.5"/>
    <row r="6585" s="92" customFormat="true" ht="13.5"/>
    <row r="6586" s="92" customFormat="true" ht="13.5"/>
    <row r="6587" s="92" customFormat="true" ht="13.5"/>
    <row r="6588" s="92" customFormat="true" ht="13.5"/>
    <row r="6589" s="92" customFormat="true" ht="13.5"/>
    <row r="6590" s="92" customFormat="true" ht="13.5"/>
    <row r="6591" s="92" customFormat="true" ht="13.5"/>
    <row r="6592" s="92" customFormat="true" ht="13.5"/>
    <row r="6593" s="92" customFormat="true" ht="13.5"/>
    <row r="6594" s="92" customFormat="true" ht="13.5"/>
    <row r="6595" s="92" customFormat="true" ht="13.5"/>
    <row r="6596" s="92" customFormat="true" ht="13.5"/>
    <row r="6597" s="92" customFormat="true" ht="13.5"/>
    <row r="6598" s="92" customFormat="true" ht="13.5"/>
    <row r="6599" s="92" customFormat="true" ht="13.5"/>
    <row r="6600" s="92" customFormat="true" ht="13.5"/>
    <row r="6601" s="92" customFormat="true" ht="13.5"/>
    <row r="6602" s="92" customFormat="true" ht="13.5"/>
    <row r="6603" s="92" customFormat="true" ht="13.5"/>
    <row r="6604" s="92" customFormat="true" ht="13.5"/>
    <row r="6605" s="92" customFormat="true" ht="13.5"/>
    <row r="6606" s="92" customFormat="true" ht="13.5"/>
    <row r="6607" s="92" customFormat="true" ht="13.5"/>
    <row r="6608" s="92" customFormat="true" ht="13.5"/>
    <row r="6609" s="92" customFormat="true" ht="13.5"/>
    <row r="6610" s="92" customFormat="true" ht="13.5"/>
    <row r="6611" s="92" customFormat="true" ht="13.5"/>
    <row r="6612" s="92" customFormat="true" ht="13.5"/>
    <row r="6613" s="92" customFormat="true" ht="13.5"/>
    <row r="6614" s="92" customFormat="true" ht="13.5"/>
    <row r="6615" s="92" customFormat="true" ht="13.5"/>
    <row r="6616" s="92" customFormat="true" ht="13.5"/>
    <row r="6617" s="92" customFormat="true" ht="13.5"/>
    <row r="6618" s="92" customFormat="true" ht="13.5"/>
    <row r="6619" s="92" customFormat="true" ht="13.5"/>
    <row r="6620" s="92" customFormat="true" ht="13.5"/>
    <row r="6621" s="92" customFormat="true" ht="13.5"/>
    <row r="6622" s="92" customFormat="true" ht="13.5"/>
    <row r="6623" s="92" customFormat="true" ht="13.5"/>
    <row r="6624" s="92" customFormat="true" ht="13.5"/>
    <row r="6625" s="92" customFormat="true" ht="13.5"/>
    <row r="6626" s="92" customFormat="true" ht="13.5"/>
    <row r="6627" s="92" customFormat="true" ht="13.5"/>
    <row r="6628" s="92" customFormat="true" ht="13.5"/>
    <row r="6629" s="92" customFormat="true" ht="13.5"/>
    <row r="6630" s="92" customFormat="true" ht="13.5"/>
    <row r="6631" s="92" customFormat="true" ht="13.5"/>
    <row r="6632" s="92" customFormat="true" ht="13.5"/>
    <row r="6633" s="92" customFormat="true" ht="13.5"/>
    <row r="6634" s="92" customFormat="true" ht="13.5"/>
    <row r="6635" s="92" customFormat="true" ht="13.5"/>
    <row r="6636" s="92" customFormat="true" ht="13.5"/>
    <row r="6637" s="92" customFormat="true" ht="13.5"/>
    <row r="6638" s="92" customFormat="true" ht="13.5"/>
    <row r="6639" s="92" customFormat="true" ht="13.5"/>
    <row r="6640" s="92" customFormat="true" ht="13.5"/>
    <row r="6641" s="92" customFormat="true" ht="13.5"/>
    <row r="6642" s="92" customFormat="true" ht="13.5"/>
    <row r="6643" s="92" customFormat="true" ht="13.5"/>
    <row r="6644" s="92" customFormat="true" ht="13.5"/>
    <row r="6645" s="92" customFormat="true" ht="13.5"/>
    <row r="6646" s="92" customFormat="true" ht="13.5"/>
    <row r="6647" s="92" customFormat="true" ht="13.5"/>
    <row r="6648" s="92" customFormat="true" ht="13.5"/>
    <row r="6649" s="92" customFormat="true" ht="13.5"/>
    <row r="6650" s="92" customFormat="true" ht="13.5"/>
    <row r="6651" s="92" customFormat="true" ht="13.5"/>
    <row r="6652" s="92" customFormat="true" ht="13.5"/>
    <row r="6653" s="92" customFormat="true" ht="13.5"/>
    <row r="6654" s="92" customFormat="true" ht="13.5"/>
    <row r="6655" s="92" customFormat="true" ht="13.5"/>
    <row r="6656" s="92" customFormat="true" ht="13.5"/>
    <row r="6657" s="92" customFormat="true" ht="13.5"/>
    <row r="6658" s="92" customFormat="true" ht="13.5"/>
    <row r="6659" s="92" customFormat="true" ht="13.5"/>
    <row r="6660" s="92" customFormat="true" ht="13.5"/>
    <row r="6661" s="92" customFormat="true" ht="13.5"/>
    <row r="6662" s="92" customFormat="true" ht="13.5"/>
    <row r="6663" s="92" customFormat="true" ht="13.5"/>
    <row r="6664" s="92" customFormat="true" ht="13.5"/>
    <row r="6665" s="92" customFormat="true" ht="13.5"/>
    <row r="6666" s="92" customFormat="true" ht="13.5"/>
    <row r="6667" s="92" customFormat="true" ht="13.5"/>
    <row r="6668" s="92" customFormat="true" ht="13.5"/>
    <row r="6669" s="92" customFormat="true" ht="13.5"/>
    <row r="6670" s="92" customFormat="true" ht="13.5"/>
    <row r="6671" s="92" customFormat="true" ht="13.5"/>
    <row r="6672" s="92" customFormat="true" ht="13.5"/>
    <row r="6673" s="92" customFormat="true" ht="13.5"/>
    <row r="6674" s="92" customFormat="true" ht="13.5"/>
    <row r="6675" s="92" customFormat="true" ht="13.5"/>
    <row r="6676" s="92" customFormat="true" ht="13.5"/>
    <row r="6677" s="92" customFormat="true" ht="13.5"/>
    <row r="6678" s="92" customFormat="true" ht="13.5"/>
    <row r="6679" s="92" customFormat="true" ht="13.5"/>
    <row r="6680" s="92" customFormat="true" ht="13.5"/>
    <row r="6681" s="92" customFormat="true" ht="13.5"/>
    <row r="6682" s="92" customFormat="true" ht="13.5"/>
    <row r="6683" s="92" customFormat="true" ht="13.5"/>
    <row r="6684" s="92" customFormat="true" ht="13.5"/>
    <row r="6685" s="92" customFormat="true" ht="13.5"/>
    <row r="6686" s="92" customFormat="true" ht="13.5"/>
    <row r="6687" s="92" customFormat="true" ht="13.5"/>
    <row r="6688" s="92" customFormat="true" ht="13.5"/>
    <row r="6689" s="92" customFormat="true" ht="13.5"/>
    <row r="6690" s="92" customFormat="true" ht="13.5"/>
    <row r="6691" s="92" customFormat="true" ht="13.5"/>
    <row r="6692" s="92" customFormat="true" ht="13.5"/>
    <row r="6693" s="92" customFormat="true" ht="13.5"/>
    <row r="6694" s="92" customFormat="true" ht="13.5"/>
    <row r="6695" s="92" customFormat="true" ht="13.5"/>
    <row r="6696" s="92" customFormat="true" ht="13.5"/>
    <row r="6697" s="92" customFormat="true" ht="13.5"/>
    <row r="6698" s="92" customFormat="true" ht="13.5"/>
    <row r="6699" s="92" customFormat="true" ht="13.5"/>
    <row r="6700" s="92" customFormat="true" ht="13.5"/>
    <row r="6701" s="92" customFormat="true" ht="13.5"/>
    <row r="6702" s="92" customFormat="true" ht="13.5"/>
    <row r="6703" s="92" customFormat="true" ht="13.5"/>
    <row r="6704" s="92" customFormat="true" ht="13.5"/>
    <row r="6705" s="92" customFormat="true" ht="13.5"/>
    <row r="6706" s="92" customFormat="true" ht="13.5"/>
    <row r="6707" s="92" customFormat="true" ht="13.5"/>
    <row r="6708" s="92" customFormat="true" ht="13.5"/>
    <row r="6709" s="92" customFormat="true" ht="13.5"/>
    <row r="6710" s="92" customFormat="true" ht="13.5"/>
    <row r="6711" s="92" customFormat="true" ht="13.5"/>
    <row r="6712" s="92" customFormat="true" ht="13.5"/>
    <row r="6713" s="92" customFormat="true" ht="13.5"/>
    <row r="6714" s="92" customFormat="true" ht="13.5"/>
    <row r="6715" s="92" customFormat="true" ht="13.5"/>
    <row r="6716" s="92" customFormat="true" ht="13.5"/>
    <row r="6717" s="92" customFormat="true" ht="13.5"/>
    <row r="6718" s="92" customFormat="true" ht="13.5"/>
    <row r="6719" s="92" customFormat="true" ht="13.5"/>
    <row r="6720" s="92" customFormat="true" ht="13.5"/>
    <row r="6721" s="92" customFormat="true" ht="13.5"/>
    <row r="6722" s="92" customFormat="true" ht="13.5"/>
    <row r="6723" s="92" customFormat="true" ht="13.5"/>
    <row r="6724" s="92" customFormat="true" ht="13.5"/>
    <row r="6725" s="92" customFormat="true" ht="13.5"/>
    <row r="6726" s="92" customFormat="true" ht="13.5"/>
    <row r="6727" s="92" customFormat="true" ht="13.5"/>
    <row r="6728" s="92" customFormat="true" ht="13.5"/>
    <row r="6729" s="92" customFormat="true" ht="13.5"/>
    <row r="6730" s="92" customFormat="true" ht="13.5"/>
    <row r="6731" s="92" customFormat="true" ht="13.5"/>
    <row r="6732" s="92" customFormat="true" ht="13.5"/>
    <row r="6733" s="92" customFormat="true" ht="13.5"/>
    <row r="6734" s="92" customFormat="true" ht="13.5"/>
    <row r="6735" s="92" customFormat="true" ht="13.5"/>
    <row r="6736" s="92" customFormat="true" ht="13.5"/>
    <row r="6737" s="92" customFormat="true" ht="13.5"/>
    <row r="6738" s="92" customFormat="true" ht="13.5"/>
    <row r="6739" s="92" customFormat="true" ht="13.5"/>
    <row r="6740" s="92" customFormat="true" ht="13.5"/>
    <row r="6741" s="92" customFormat="true" ht="13.5"/>
    <row r="6742" s="92" customFormat="true" ht="13.5"/>
    <row r="6743" s="92" customFormat="true" ht="13.5"/>
    <row r="6744" s="92" customFormat="true" ht="13.5"/>
    <row r="6745" s="92" customFormat="true" ht="13.5"/>
    <row r="6746" s="92" customFormat="true" ht="13.5"/>
    <row r="6747" s="92" customFormat="true" ht="13.5"/>
    <row r="6748" s="92" customFormat="true" ht="13.5"/>
    <row r="6749" s="92" customFormat="true" ht="13.5"/>
    <row r="6750" s="92" customFormat="true" ht="13.5"/>
    <row r="6751" s="92" customFormat="true" ht="13.5"/>
    <row r="6752" s="92" customFormat="true" ht="13.5"/>
    <row r="6753" s="92" customFormat="true" ht="13.5"/>
    <row r="6754" s="92" customFormat="true" ht="13.5"/>
    <row r="6755" s="92" customFormat="true" ht="13.5"/>
    <row r="6756" s="92" customFormat="true" ht="13.5"/>
    <row r="6757" s="92" customFormat="true" ht="13.5"/>
    <row r="6758" s="92" customFormat="true" ht="13.5"/>
    <row r="6759" s="92" customFormat="true" ht="13.5"/>
    <row r="6760" s="92" customFormat="true" ht="13.5"/>
    <row r="6761" s="92" customFormat="true" ht="13.5"/>
    <row r="6762" s="92" customFormat="true" ht="13.5"/>
    <row r="6763" s="92" customFormat="true" ht="13.5"/>
    <row r="6764" s="92" customFormat="true" ht="13.5"/>
    <row r="6765" s="92" customFormat="true" ht="13.5"/>
    <row r="6766" s="92" customFormat="true" ht="13.5"/>
    <row r="6767" s="92" customFormat="true" ht="13.5"/>
    <row r="6768" s="92" customFormat="true" ht="13.5"/>
    <row r="6769" s="92" customFormat="true" ht="13.5"/>
    <row r="6770" s="92" customFormat="true" ht="13.5"/>
    <row r="6771" s="92" customFormat="true" ht="13.5"/>
    <row r="6772" s="92" customFormat="true" ht="13.5"/>
    <row r="6773" s="92" customFormat="true" ht="13.5"/>
    <row r="6774" s="92" customFormat="true" ht="13.5"/>
    <row r="6775" s="92" customFormat="true" ht="13.5"/>
    <row r="6776" s="92" customFormat="true" ht="13.5"/>
    <row r="6777" s="92" customFormat="true" ht="13.5"/>
    <row r="6778" s="92" customFormat="true" ht="13.5"/>
    <row r="6779" s="92" customFormat="true" ht="13.5"/>
    <row r="6780" s="92" customFormat="true" ht="13.5"/>
    <row r="6781" s="92" customFormat="true" ht="13.5"/>
    <row r="6782" s="92" customFormat="true" ht="13.5"/>
    <row r="6783" s="92" customFormat="true" ht="13.5"/>
    <row r="6784" s="92" customFormat="true" ht="13.5"/>
    <row r="6785" s="92" customFormat="true" ht="13.5"/>
    <row r="6786" s="92" customFormat="true" ht="13.5"/>
    <row r="6787" s="92" customFormat="true" ht="13.5"/>
    <row r="6788" s="92" customFormat="true" ht="13.5"/>
    <row r="6789" s="92" customFormat="true" ht="13.5"/>
    <row r="6790" s="92" customFormat="true" ht="13.5"/>
    <row r="6791" s="92" customFormat="true" ht="13.5"/>
    <row r="6792" s="92" customFormat="true" ht="13.5"/>
    <row r="6793" s="92" customFormat="true" ht="13.5"/>
    <row r="6794" s="92" customFormat="true" ht="13.5"/>
    <row r="6795" s="92" customFormat="true" ht="13.5"/>
    <row r="6796" s="92" customFormat="true" ht="13.5"/>
    <row r="6797" s="92" customFormat="true" ht="13.5"/>
    <row r="6798" s="92" customFormat="true" ht="13.5"/>
    <row r="6799" s="92" customFormat="true" ht="13.5"/>
    <row r="6800" s="92" customFormat="true" ht="13.5"/>
    <row r="6801" s="92" customFormat="true" ht="13.5"/>
    <row r="6802" s="92" customFormat="true" ht="13.5"/>
    <row r="6803" s="92" customFormat="true" ht="13.5"/>
    <row r="6804" s="92" customFormat="true" ht="13.5"/>
    <row r="6805" s="92" customFormat="true" ht="13.5"/>
    <row r="6806" s="92" customFormat="true" ht="13.5"/>
    <row r="6807" s="92" customFormat="true" ht="13.5"/>
    <row r="6808" s="92" customFormat="true" ht="13.5"/>
    <row r="6809" s="92" customFormat="true" ht="13.5"/>
    <row r="6810" s="92" customFormat="true" ht="13.5"/>
    <row r="6811" s="92" customFormat="true" ht="13.5"/>
    <row r="6812" s="92" customFormat="true" ht="13.5"/>
    <row r="6813" s="92" customFormat="true" ht="13.5"/>
    <row r="6814" s="92" customFormat="true" ht="13.5"/>
    <row r="6815" s="92" customFormat="true" ht="13.5"/>
    <row r="6816" s="92" customFormat="true" ht="13.5"/>
    <row r="6817" s="92" customFormat="true" ht="13.5"/>
    <row r="6818" s="92" customFormat="true" ht="13.5"/>
    <row r="6819" s="92" customFormat="true" ht="13.5"/>
    <row r="6820" s="92" customFormat="true" ht="13.5"/>
    <row r="6821" s="92" customFormat="true" ht="13.5"/>
    <row r="6822" s="92" customFormat="true" ht="13.5"/>
    <row r="6823" s="92" customFormat="true" ht="13.5"/>
    <row r="6824" s="92" customFormat="true" ht="13.5"/>
    <row r="6825" s="92" customFormat="true" ht="13.5"/>
    <row r="6826" s="92" customFormat="true" ht="13.5"/>
    <row r="6827" s="92" customFormat="true" ht="13.5"/>
    <row r="6828" s="92" customFormat="true" ht="13.5"/>
    <row r="6829" s="92" customFormat="true" ht="13.5"/>
    <row r="6830" s="92" customFormat="true" ht="13.5"/>
    <row r="6831" s="92" customFormat="true" ht="13.5"/>
    <row r="6832" s="92" customFormat="true" ht="13.5"/>
    <row r="6833" s="92" customFormat="true" ht="13.5"/>
    <row r="6834" s="92" customFormat="true" ht="13.5"/>
    <row r="6835" s="92" customFormat="true" ht="13.5"/>
    <row r="6836" s="92" customFormat="true" ht="13.5"/>
    <row r="6837" s="92" customFormat="true" ht="13.5"/>
    <row r="6838" s="92" customFormat="true" ht="13.5"/>
    <row r="6839" s="92" customFormat="true" ht="13.5"/>
    <row r="6840" s="92" customFormat="true" ht="13.5"/>
    <row r="6841" s="92" customFormat="true" ht="13.5"/>
    <row r="6842" s="92" customFormat="true" ht="13.5"/>
    <row r="6843" s="92" customFormat="true" ht="13.5"/>
    <row r="6844" s="92" customFormat="true" ht="13.5"/>
    <row r="6845" s="92" customFormat="true" ht="13.5"/>
    <row r="6846" s="92" customFormat="true" ht="13.5"/>
    <row r="6847" s="92" customFormat="true" ht="13.5"/>
    <row r="6848" s="92" customFormat="true" ht="13.5"/>
    <row r="6849" s="92" customFormat="true" ht="13.5"/>
    <row r="6850" s="92" customFormat="true" ht="13.5"/>
    <row r="6851" s="92" customFormat="true" ht="13.5"/>
    <row r="6852" s="92" customFormat="true" ht="13.5"/>
    <row r="6853" s="92" customFormat="true" ht="13.5"/>
    <row r="6854" s="92" customFormat="true" ht="13.5"/>
    <row r="6855" s="92" customFormat="true" ht="13.5"/>
    <row r="6856" s="92" customFormat="true" ht="13.5"/>
    <row r="6857" s="92" customFormat="true" ht="13.5"/>
    <row r="6858" s="92" customFormat="true" ht="13.5"/>
    <row r="6859" s="92" customFormat="true" ht="13.5"/>
    <row r="6860" s="92" customFormat="true" ht="13.5"/>
    <row r="6861" s="92" customFormat="true" ht="13.5"/>
    <row r="6862" s="92" customFormat="true" ht="13.5"/>
    <row r="6863" s="92" customFormat="true" ht="13.5"/>
    <row r="6864" s="92" customFormat="true" ht="13.5"/>
    <row r="6865" s="92" customFormat="true" ht="13.5"/>
    <row r="6866" s="92" customFormat="true" ht="13.5"/>
    <row r="6867" s="92" customFormat="true" ht="13.5"/>
    <row r="6868" s="92" customFormat="true" ht="13.5"/>
    <row r="6869" s="92" customFormat="true" ht="13.5"/>
    <row r="6870" s="92" customFormat="true" ht="13.5"/>
    <row r="6871" s="92" customFormat="true" ht="13.5"/>
    <row r="6872" s="92" customFormat="true" ht="13.5"/>
    <row r="6873" s="92" customFormat="true" ht="13.5"/>
    <row r="6874" s="92" customFormat="true" ht="13.5"/>
    <row r="6875" s="92" customFormat="true" ht="13.5"/>
    <row r="6876" s="92" customFormat="true" ht="13.5"/>
    <row r="6877" s="92" customFormat="true" ht="13.5"/>
    <row r="6878" s="92" customFormat="true" ht="13.5"/>
    <row r="6879" s="92" customFormat="true" ht="13.5"/>
    <row r="6880" s="92" customFormat="true" ht="13.5"/>
    <row r="6881" s="92" customFormat="true" ht="13.5"/>
    <row r="6882" s="92" customFormat="true" ht="13.5"/>
    <row r="6883" s="92" customFormat="true" ht="13.5"/>
    <row r="6884" s="92" customFormat="true" ht="13.5"/>
    <row r="6885" s="92" customFormat="true" ht="13.5"/>
    <row r="6886" s="92" customFormat="true" ht="13.5"/>
    <row r="6887" s="92" customFormat="true" ht="13.5"/>
    <row r="6888" s="92" customFormat="true" ht="13.5"/>
    <row r="6889" s="92" customFormat="true" ht="13.5"/>
    <row r="6890" s="92" customFormat="true" ht="13.5"/>
    <row r="6891" s="92" customFormat="true" ht="13.5"/>
    <row r="6892" s="92" customFormat="true" ht="13.5"/>
    <row r="6893" s="92" customFormat="true" ht="13.5"/>
    <row r="6894" s="92" customFormat="true" ht="13.5"/>
    <row r="6895" s="92" customFormat="true" ht="13.5"/>
    <row r="6896" s="92" customFormat="true" ht="13.5"/>
    <row r="6897" s="92" customFormat="true" ht="13.5"/>
    <row r="6898" s="92" customFormat="true" ht="13.5"/>
    <row r="6899" s="92" customFormat="true" ht="13.5"/>
    <row r="6900" s="92" customFormat="true" ht="13.5"/>
    <row r="6901" s="92" customFormat="true" ht="13.5"/>
    <row r="6902" s="92" customFormat="true" ht="13.5"/>
    <row r="6903" s="92" customFormat="true" ht="13.5"/>
    <row r="6904" s="92" customFormat="true" ht="13.5"/>
    <row r="6905" s="92" customFormat="true" ht="13.5"/>
    <row r="6906" s="92" customFormat="true" ht="13.5"/>
    <row r="6907" s="92" customFormat="true" ht="13.5"/>
    <row r="6908" s="92" customFormat="true" ht="13.5"/>
    <row r="6909" s="92" customFormat="true" ht="13.5"/>
    <row r="6910" s="92" customFormat="true" ht="13.5"/>
    <row r="6911" s="92" customFormat="true" ht="13.5"/>
    <row r="6912" s="92" customFormat="true" ht="13.5"/>
    <row r="6913" s="92" customFormat="true" ht="13.5"/>
    <row r="6914" s="92" customFormat="true" ht="13.5"/>
    <row r="6915" s="92" customFormat="true" ht="13.5"/>
    <row r="6916" s="92" customFormat="true" ht="13.5"/>
    <row r="6917" s="92" customFormat="true" ht="13.5"/>
    <row r="6918" s="92" customFormat="true" ht="13.5"/>
    <row r="6919" s="92" customFormat="true" ht="13.5"/>
    <row r="6920" s="92" customFormat="true" ht="13.5"/>
    <row r="6921" s="92" customFormat="true" ht="13.5"/>
    <row r="6922" s="92" customFormat="true" ht="13.5"/>
    <row r="6923" s="92" customFormat="true" ht="13.5"/>
    <row r="6924" s="92" customFormat="true" ht="13.5"/>
    <row r="6925" s="92" customFormat="true" ht="13.5"/>
    <row r="6926" s="92" customFormat="true" ht="13.5"/>
    <row r="6927" s="92" customFormat="true" ht="13.5"/>
    <row r="6928" s="92" customFormat="true" ht="13.5"/>
    <row r="6929" s="92" customFormat="true" ht="13.5"/>
    <row r="6930" s="92" customFormat="true" ht="13.5"/>
    <row r="6931" s="92" customFormat="true" ht="13.5"/>
    <row r="6932" s="92" customFormat="true" ht="13.5"/>
    <row r="6933" s="92" customFormat="true" ht="13.5"/>
    <row r="6934" s="92" customFormat="true" ht="13.5"/>
    <row r="6935" s="92" customFormat="true" ht="13.5"/>
    <row r="6936" s="92" customFormat="true" ht="13.5"/>
    <row r="6937" s="92" customFormat="true" ht="13.5"/>
    <row r="6938" s="92" customFormat="true" ht="13.5"/>
    <row r="6939" s="92" customFormat="true" ht="13.5"/>
    <row r="6940" s="92" customFormat="true" ht="13.5"/>
    <row r="6941" s="92" customFormat="true" ht="13.5"/>
    <row r="6942" s="92" customFormat="true" ht="13.5"/>
    <row r="6943" s="92" customFormat="true" ht="13.5"/>
    <row r="6944" s="92" customFormat="true" ht="13.5"/>
    <row r="6945" s="92" customFormat="true" ht="13.5"/>
    <row r="6946" s="92" customFormat="true" ht="13.5"/>
    <row r="6947" s="92" customFormat="true" ht="13.5"/>
    <row r="6948" s="92" customFormat="true" ht="13.5"/>
    <row r="6949" s="92" customFormat="true" ht="13.5"/>
    <row r="6950" s="92" customFormat="true" ht="13.5"/>
    <row r="6951" s="92" customFormat="true" ht="13.5"/>
    <row r="6952" s="92" customFormat="true" ht="13.5"/>
    <row r="6953" s="92" customFormat="true" ht="13.5"/>
    <row r="6954" s="92" customFormat="true" ht="13.5"/>
    <row r="6955" s="92" customFormat="true" ht="13.5"/>
    <row r="6956" s="92" customFormat="true" ht="13.5"/>
    <row r="6957" s="92" customFormat="true" ht="13.5"/>
    <row r="6958" s="92" customFormat="true" ht="13.5"/>
    <row r="6959" s="92" customFormat="true" ht="13.5"/>
    <row r="6960" s="92" customFormat="true" ht="13.5"/>
    <row r="6961" s="92" customFormat="true" ht="13.5"/>
    <row r="6962" s="92" customFormat="true" ht="13.5"/>
    <row r="6963" s="92" customFormat="true" ht="13.5"/>
    <row r="6964" s="92" customFormat="true" ht="13.5"/>
    <row r="6965" s="92" customFormat="true" ht="13.5"/>
    <row r="6966" s="92" customFormat="true" ht="13.5"/>
    <row r="6967" s="92" customFormat="true" ht="13.5"/>
    <row r="6968" s="92" customFormat="true" ht="13.5"/>
    <row r="6969" s="92" customFormat="true" ht="13.5"/>
    <row r="6970" s="92" customFormat="true" ht="13.5"/>
    <row r="6971" s="92" customFormat="true" ht="13.5"/>
    <row r="6972" s="92" customFormat="true" ht="13.5"/>
    <row r="6973" s="92" customFormat="true" ht="13.5"/>
    <row r="6974" s="92" customFormat="true" ht="13.5"/>
    <row r="6975" s="92" customFormat="true" ht="13.5"/>
    <row r="6976" s="92" customFormat="true" ht="13.5"/>
    <row r="6977" s="92" customFormat="true" ht="13.5"/>
    <row r="6978" s="92" customFormat="true" ht="13.5"/>
    <row r="6979" s="92" customFormat="true" ht="13.5"/>
    <row r="6980" s="92" customFormat="true" ht="13.5"/>
    <row r="6981" s="92" customFormat="true" ht="13.5"/>
    <row r="6982" s="92" customFormat="true" ht="13.5"/>
    <row r="6983" s="92" customFormat="true" ht="13.5"/>
    <row r="6984" s="92" customFormat="true" ht="13.5"/>
    <row r="6985" s="92" customFormat="true" ht="13.5"/>
    <row r="6986" s="92" customFormat="true" ht="13.5"/>
    <row r="6987" s="92" customFormat="true" ht="13.5"/>
    <row r="6988" s="92" customFormat="true" ht="13.5"/>
    <row r="6989" s="92" customFormat="true" ht="13.5"/>
    <row r="6990" s="92" customFormat="true" ht="13.5"/>
    <row r="6991" s="92" customFormat="true" ht="13.5"/>
    <row r="6992" s="92" customFormat="true" ht="13.5"/>
    <row r="6993" s="92" customFormat="true" ht="13.5"/>
    <row r="6994" s="92" customFormat="true" ht="13.5"/>
    <row r="6995" s="92" customFormat="true" ht="13.5"/>
    <row r="6996" s="92" customFormat="true" ht="13.5"/>
    <row r="6997" s="92" customFormat="true" ht="13.5"/>
    <row r="6998" s="92" customFormat="true" ht="13.5"/>
    <row r="6999" s="92" customFormat="true" ht="13.5"/>
    <row r="7000" s="92" customFormat="true" ht="13.5"/>
    <row r="7001" s="92" customFormat="true" ht="13.5"/>
    <row r="7002" s="92" customFormat="true" ht="13.5"/>
    <row r="7003" s="92" customFormat="true" ht="13.5"/>
    <row r="7004" s="92" customFormat="true" ht="13.5"/>
    <row r="7005" s="92" customFormat="true" ht="13.5"/>
    <row r="7006" s="92" customFormat="true" ht="13.5"/>
    <row r="7007" s="92" customFormat="true" ht="13.5"/>
    <row r="7008" s="92" customFormat="true" ht="13.5"/>
    <row r="7009" s="92" customFormat="true" ht="13.5"/>
    <row r="7010" s="92" customFormat="true" ht="13.5"/>
    <row r="7011" s="92" customFormat="true" ht="13.5"/>
    <row r="7012" s="92" customFormat="true" ht="13.5"/>
    <row r="7013" s="92" customFormat="true" ht="13.5"/>
    <row r="7014" s="92" customFormat="true" ht="13.5"/>
    <row r="7015" s="92" customFormat="true" ht="13.5"/>
    <row r="7016" s="92" customFormat="true" ht="13.5"/>
    <row r="7017" s="92" customFormat="true" ht="13.5"/>
    <row r="7018" s="92" customFormat="true" ht="13.5"/>
    <row r="7019" s="92" customFormat="true" ht="13.5"/>
    <row r="7020" s="92" customFormat="true" ht="13.5"/>
    <row r="7021" s="92" customFormat="true" ht="13.5"/>
    <row r="7022" s="92" customFormat="true" ht="13.5"/>
    <row r="7023" s="92" customFormat="true" ht="13.5"/>
    <row r="7024" s="92" customFormat="true" ht="13.5"/>
    <row r="7025" s="92" customFormat="true" ht="13.5"/>
    <row r="7026" s="92" customFormat="true" ht="13.5"/>
    <row r="7027" s="92" customFormat="true" ht="13.5"/>
    <row r="7028" s="92" customFormat="true" ht="13.5"/>
    <row r="7029" s="92" customFormat="true" ht="13.5"/>
    <row r="7030" s="92" customFormat="true" ht="13.5"/>
    <row r="7031" s="92" customFormat="true" ht="13.5"/>
    <row r="7032" s="92" customFormat="true" ht="13.5"/>
    <row r="7033" s="92" customFormat="true" ht="13.5"/>
    <row r="7034" s="92" customFormat="true" ht="13.5"/>
    <row r="7035" s="92" customFormat="true" ht="13.5"/>
    <row r="7036" s="92" customFormat="true" ht="13.5"/>
    <row r="7037" s="92" customFormat="true" ht="13.5"/>
    <row r="7038" s="92" customFormat="true" ht="13.5"/>
    <row r="7039" s="92" customFormat="true" ht="13.5"/>
    <row r="7040" s="92" customFormat="true" ht="13.5"/>
    <row r="7041" s="92" customFormat="true" ht="13.5"/>
    <row r="7042" s="92" customFormat="true" ht="13.5"/>
    <row r="7043" s="92" customFormat="true" ht="13.5"/>
    <row r="7044" s="92" customFormat="true" ht="13.5"/>
    <row r="7045" s="92" customFormat="true" ht="13.5"/>
    <row r="7046" s="92" customFormat="true" ht="13.5"/>
    <row r="7047" s="92" customFormat="true" ht="13.5"/>
    <row r="7048" s="92" customFormat="true" ht="13.5"/>
    <row r="7049" s="92" customFormat="true" ht="13.5"/>
    <row r="7050" s="92" customFormat="true" ht="13.5"/>
    <row r="7051" s="92" customFormat="true" ht="13.5"/>
    <row r="7052" s="92" customFormat="true" ht="13.5"/>
    <row r="7053" s="92" customFormat="true" ht="13.5"/>
    <row r="7054" s="92" customFormat="true" ht="13.5"/>
    <row r="7055" s="92" customFormat="true" ht="13.5"/>
    <row r="7056" s="92" customFormat="true" ht="13.5"/>
    <row r="7057" s="92" customFormat="true" ht="13.5"/>
    <row r="7058" s="92" customFormat="true" ht="13.5"/>
    <row r="7059" s="92" customFormat="true" ht="13.5"/>
    <row r="7060" s="92" customFormat="true" ht="13.5"/>
    <row r="7061" s="92" customFormat="true" ht="13.5"/>
    <row r="7062" s="92" customFormat="true" ht="13.5"/>
    <row r="7063" s="92" customFormat="true" ht="13.5"/>
    <row r="7064" s="92" customFormat="true" ht="13.5"/>
    <row r="7065" s="92" customFormat="true" ht="13.5"/>
    <row r="7066" s="92" customFormat="true" ht="13.5"/>
    <row r="7067" s="92" customFormat="true" ht="13.5"/>
    <row r="7068" s="92" customFormat="true" ht="13.5"/>
    <row r="7069" s="92" customFormat="true" ht="13.5"/>
    <row r="7070" s="92" customFormat="true" ht="13.5"/>
    <row r="7071" s="92" customFormat="true" ht="13.5"/>
    <row r="7072" s="92" customFormat="true" ht="13.5"/>
    <row r="7073" s="92" customFormat="true" ht="13.5"/>
    <row r="7074" s="92" customFormat="true" ht="13.5"/>
    <row r="7075" s="92" customFormat="true" ht="13.5"/>
    <row r="7076" s="92" customFormat="true" ht="13.5"/>
    <row r="7077" s="92" customFormat="true" ht="13.5"/>
    <row r="7078" s="92" customFormat="true" ht="13.5"/>
    <row r="7079" s="92" customFormat="true" ht="13.5"/>
    <row r="7080" s="92" customFormat="true" ht="13.5"/>
    <row r="7081" s="92" customFormat="true" ht="13.5"/>
    <row r="7082" s="92" customFormat="true" ht="13.5"/>
    <row r="7083" s="92" customFormat="true" ht="13.5"/>
    <row r="7084" s="92" customFormat="true" ht="13.5"/>
    <row r="7085" s="92" customFormat="true" ht="13.5"/>
    <row r="7086" s="92" customFormat="true" ht="13.5"/>
    <row r="7087" s="92" customFormat="true" ht="13.5"/>
    <row r="7088" s="92" customFormat="true" ht="13.5"/>
    <row r="7089" s="92" customFormat="true" ht="13.5"/>
    <row r="7090" s="92" customFormat="true" ht="13.5"/>
    <row r="7091" s="92" customFormat="true" ht="13.5"/>
    <row r="7092" s="92" customFormat="true" ht="13.5"/>
    <row r="7093" s="92" customFormat="true" ht="13.5"/>
    <row r="7094" s="92" customFormat="true" ht="13.5"/>
    <row r="7095" s="92" customFormat="true" ht="13.5"/>
    <row r="7096" s="92" customFormat="true" ht="13.5"/>
    <row r="7097" s="92" customFormat="true" ht="13.5"/>
    <row r="7098" s="92" customFormat="true" ht="13.5"/>
    <row r="7099" s="92" customFormat="true" ht="13.5"/>
    <row r="7100" s="92" customFormat="true" ht="13.5"/>
    <row r="7101" s="92" customFormat="true" ht="13.5"/>
    <row r="7102" s="92" customFormat="true" ht="13.5"/>
    <row r="7103" s="92" customFormat="true" ht="13.5"/>
    <row r="7104" s="92" customFormat="true" ht="13.5"/>
    <row r="7105" s="92" customFormat="true" ht="13.5"/>
    <row r="7106" s="92" customFormat="true" ht="13.5"/>
    <row r="7107" s="92" customFormat="true" ht="13.5"/>
    <row r="7108" s="92" customFormat="true" ht="13.5"/>
    <row r="7109" s="92" customFormat="true" ht="13.5"/>
    <row r="7110" s="92" customFormat="true" ht="13.5"/>
    <row r="7111" s="92" customFormat="true" ht="13.5"/>
    <row r="7112" s="92" customFormat="true" ht="13.5"/>
    <row r="7113" s="92" customFormat="true" ht="13.5"/>
    <row r="7114" s="92" customFormat="true" ht="13.5"/>
    <row r="7115" s="92" customFormat="true" ht="13.5"/>
    <row r="7116" s="92" customFormat="true" ht="13.5"/>
    <row r="7117" s="92" customFormat="true" ht="13.5"/>
    <row r="7118" s="92" customFormat="true" ht="13.5"/>
    <row r="7119" s="92" customFormat="true" ht="13.5"/>
    <row r="7120" s="92" customFormat="true" ht="13.5"/>
    <row r="7121" s="92" customFormat="true" ht="13.5"/>
    <row r="7122" s="92" customFormat="true" ht="13.5"/>
    <row r="7123" s="92" customFormat="true" ht="13.5"/>
    <row r="7124" s="92" customFormat="true" ht="13.5"/>
    <row r="7125" s="92" customFormat="true" ht="13.5"/>
    <row r="7126" s="92" customFormat="true" ht="13.5"/>
    <row r="7127" s="92" customFormat="true" ht="13.5"/>
    <row r="7128" s="92" customFormat="true" ht="13.5"/>
    <row r="7129" s="92" customFormat="true" ht="13.5"/>
    <row r="7130" s="92" customFormat="true" ht="13.5"/>
    <row r="7131" s="92" customFormat="true" ht="13.5"/>
    <row r="7132" s="92" customFormat="true" ht="13.5"/>
    <row r="7133" s="92" customFormat="true" ht="13.5"/>
    <row r="7134" s="92" customFormat="true" ht="13.5"/>
    <row r="7135" s="92" customFormat="true" ht="13.5"/>
    <row r="7136" s="92" customFormat="true" ht="13.5"/>
    <row r="7137" s="92" customFormat="true" ht="13.5"/>
    <row r="7138" s="92" customFormat="true" ht="13.5"/>
    <row r="7139" s="92" customFormat="true" ht="13.5"/>
    <row r="7140" s="92" customFormat="true" ht="13.5"/>
    <row r="7141" s="92" customFormat="true" ht="13.5"/>
    <row r="7142" s="92" customFormat="true" ht="13.5"/>
    <row r="7143" s="92" customFormat="true" ht="13.5"/>
    <row r="7144" s="92" customFormat="true" ht="13.5"/>
    <row r="7145" s="92" customFormat="true" ht="13.5"/>
    <row r="7146" s="92" customFormat="true" ht="13.5"/>
    <row r="7147" s="92" customFormat="true" ht="13.5"/>
    <row r="7148" s="92" customFormat="true" ht="13.5"/>
    <row r="7149" s="92" customFormat="true" ht="13.5"/>
    <row r="7150" s="92" customFormat="true" ht="13.5"/>
    <row r="7151" s="92" customFormat="true" ht="13.5"/>
    <row r="7152" s="92" customFormat="true" ht="13.5"/>
    <row r="7153" s="92" customFormat="true" ht="13.5"/>
    <row r="7154" s="92" customFormat="true" ht="13.5"/>
    <row r="7155" s="92" customFormat="true" ht="13.5"/>
    <row r="7156" s="92" customFormat="true" ht="13.5"/>
    <row r="7157" s="92" customFormat="true" ht="13.5"/>
    <row r="7158" s="92" customFormat="true" ht="13.5"/>
    <row r="7159" s="92" customFormat="true" ht="13.5"/>
    <row r="7160" s="92" customFormat="true" ht="13.5"/>
    <row r="7161" s="92" customFormat="true" ht="13.5"/>
    <row r="7162" s="92" customFormat="true" ht="13.5"/>
    <row r="7163" s="92" customFormat="true" ht="13.5"/>
    <row r="7164" s="92" customFormat="true" ht="13.5"/>
    <row r="7165" s="92" customFormat="true" ht="13.5"/>
    <row r="7166" s="92" customFormat="true" ht="13.5"/>
    <row r="7167" s="92" customFormat="true" ht="13.5"/>
    <row r="7168" s="92" customFormat="true" ht="13.5"/>
    <row r="7169" s="92" customFormat="true" ht="13.5"/>
    <row r="7170" s="92" customFormat="true" ht="13.5"/>
    <row r="7171" s="92" customFormat="true" ht="13.5"/>
    <row r="7172" s="92" customFormat="true" ht="13.5"/>
    <row r="7173" s="92" customFormat="true" ht="13.5"/>
    <row r="7174" s="92" customFormat="true" ht="13.5"/>
    <row r="7175" s="92" customFormat="true" ht="13.5"/>
    <row r="7176" s="92" customFormat="true" ht="13.5"/>
    <row r="7177" s="92" customFormat="true" ht="13.5"/>
    <row r="7178" s="92" customFormat="true" ht="13.5"/>
    <row r="7179" s="92" customFormat="true" ht="13.5"/>
    <row r="7180" s="92" customFormat="true" ht="13.5"/>
    <row r="7181" s="92" customFormat="true" ht="13.5"/>
    <row r="7182" s="92" customFormat="true" ht="13.5"/>
    <row r="7183" s="92" customFormat="true" ht="13.5"/>
    <row r="7184" s="92" customFormat="true" ht="13.5"/>
    <row r="7185" s="92" customFormat="true" ht="13.5"/>
    <row r="7186" s="92" customFormat="true" ht="13.5"/>
    <row r="7187" s="92" customFormat="true" ht="13.5"/>
    <row r="7188" s="92" customFormat="true" ht="13.5"/>
    <row r="7189" s="92" customFormat="true" ht="13.5"/>
    <row r="7190" s="92" customFormat="true" ht="13.5"/>
    <row r="7191" s="92" customFormat="true" ht="13.5"/>
    <row r="7192" s="92" customFormat="true" ht="13.5"/>
    <row r="7193" s="92" customFormat="true" ht="13.5"/>
    <row r="7194" s="92" customFormat="true" ht="13.5"/>
    <row r="7195" s="92" customFormat="true" ht="13.5"/>
    <row r="7196" s="92" customFormat="true" ht="13.5"/>
    <row r="7197" s="92" customFormat="true" ht="13.5"/>
    <row r="7198" s="92" customFormat="true" ht="13.5"/>
    <row r="7199" s="92" customFormat="true" ht="13.5"/>
    <row r="7200" s="92" customFormat="true" ht="13.5"/>
    <row r="7201" s="92" customFormat="true" ht="13.5"/>
    <row r="7202" s="92" customFormat="true" ht="13.5"/>
    <row r="7203" s="92" customFormat="true" ht="13.5"/>
    <row r="7204" s="92" customFormat="true" ht="13.5"/>
    <row r="7205" s="92" customFormat="true" ht="13.5"/>
    <row r="7206" s="92" customFormat="true" ht="13.5"/>
    <row r="7207" s="92" customFormat="true" ht="13.5"/>
    <row r="7208" s="92" customFormat="true" ht="13.5"/>
    <row r="7209" s="92" customFormat="true" ht="13.5"/>
    <row r="7210" s="92" customFormat="true" ht="13.5"/>
    <row r="7211" s="92" customFormat="true" ht="13.5"/>
    <row r="7212" s="92" customFormat="true" ht="13.5"/>
    <row r="7213" s="92" customFormat="true" ht="13.5"/>
    <row r="7214" s="92" customFormat="true" ht="13.5"/>
    <row r="7215" s="92" customFormat="true" ht="13.5"/>
    <row r="7216" s="92" customFormat="true" ht="13.5"/>
    <row r="7217" s="92" customFormat="true" ht="13.5"/>
    <row r="7218" s="92" customFormat="true" ht="13.5"/>
    <row r="7219" s="92" customFormat="true" ht="13.5"/>
    <row r="7220" s="92" customFormat="true" ht="13.5"/>
    <row r="7221" s="92" customFormat="true" ht="13.5"/>
    <row r="7222" s="92" customFormat="true" ht="13.5"/>
    <row r="7223" s="92" customFormat="true" ht="13.5"/>
    <row r="7224" s="92" customFormat="true" ht="13.5"/>
    <row r="7225" s="92" customFormat="true" ht="13.5"/>
    <row r="7226" s="92" customFormat="true" ht="13.5"/>
    <row r="7227" s="92" customFormat="true" ht="13.5"/>
    <row r="7228" s="92" customFormat="true" ht="13.5"/>
    <row r="7229" s="92" customFormat="true" ht="13.5"/>
    <row r="7230" s="92" customFormat="true" ht="13.5"/>
    <row r="7231" s="92" customFormat="true" ht="13.5"/>
    <row r="7232" s="92" customFormat="true" ht="13.5"/>
    <row r="7233" s="92" customFormat="true" ht="13.5"/>
    <row r="7234" s="92" customFormat="true" ht="13.5"/>
    <row r="7235" s="92" customFormat="true" ht="13.5"/>
    <row r="7236" s="92" customFormat="true" ht="13.5"/>
    <row r="7237" s="92" customFormat="true" ht="13.5"/>
    <row r="7238" s="92" customFormat="true" ht="13.5"/>
    <row r="7239" s="92" customFormat="true" ht="13.5"/>
    <row r="7240" s="92" customFormat="true" ht="13.5"/>
    <row r="7241" s="92" customFormat="true" ht="13.5"/>
    <row r="7242" s="92" customFormat="true" ht="13.5"/>
    <row r="7243" s="92" customFormat="true" ht="13.5"/>
    <row r="7244" s="92" customFormat="true" ht="13.5"/>
    <row r="7245" s="92" customFormat="true" ht="13.5"/>
    <row r="7246" s="92" customFormat="true" ht="13.5"/>
    <row r="7247" s="92" customFormat="true" ht="13.5"/>
    <row r="7248" s="92" customFormat="true" ht="13.5"/>
    <row r="7249" s="92" customFormat="true" ht="13.5"/>
    <row r="7250" s="92" customFormat="true" ht="13.5"/>
    <row r="7251" s="92" customFormat="true" ht="13.5"/>
    <row r="7252" s="92" customFormat="true" ht="13.5"/>
    <row r="7253" s="92" customFormat="true" ht="13.5"/>
    <row r="7254" s="92" customFormat="true" ht="13.5"/>
    <row r="7255" s="92" customFormat="true" ht="13.5"/>
    <row r="7256" s="92" customFormat="true" ht="13.5"/>
    <row r="7257" s="92" customFormat="true" ht="13.5"/>
    <row r="7258" s="92" customFormat="true" ht="13.5"/>
    <row r="7259" s="92" customFormat="true" ht="13.5"/>
    <row r="7260" s="92" customFormat="true" ht="13.5"/>
    <row r="7261" s="92" customFormat="true" ht="13.5"/>
    <row r="7262" s="92" customFormat="true" ht="13.5"/>
    <row r="7263" s="92" customFormat="true" ht="13.5"/>
    <row r="7264" s="92" customFormat="true" ht="13.5"/>
    <row r="7265" s="92" customFormat="true" ht="13.5"/>
    <row r="7266" s="92" customFormat="true" ht="13.5"/>
    <row r="7267" s="92" customFormat="true" ht="13.5"/>
    <row r="7268" s="92" customFormat="true" ht="13.5"/>
    <row r="7269" s="92" customFormat="true" ht="13.5"/>
    <row r="7270" s="92" customFormat="true" ht="13.5"/>
    <row r="7271" s="92" customFormat="true" ht="13.5"/>
    <row r="7272" s="92" customFormat="true" ht="13.5"/>
    <row r="7273" s="92" customFormat="true" ht="13.5"/>
    <row r="7274" s="92" customFormat="true" ht="13.5"/>
    <row r="7275" s="92" customFormat="true" ht="13.5"/>
    <row r="7276" s="92" customFormat="true" ht="13.5"/>
    <row r="7277" s="92" customFormat="true" ht="13.5"/>
    <row r="7278" s="92" customFormat="true" ht="13.5"/>
    <row r="7279" s="92" customFormat="true" ht="13.5"/>
    <row r="7280" s="92" customFormat="true" ht="13.5"/>
    <row r="7281" s="92" customFormat="true" ht="13.5"/>
    <row r="7282" s="92" customFormat="true" ht="13.5"/>
    <row r="7283" s="92" customFormat="true" ht="13.5"/>
    <row r="7284" s="92" customFormat="true" ht="13.5"/>
    <row r="7285" s="92" customFormat="true" ht="13.5"/>
    <row r="7286" s="92" customFormat="true" ht="13.5"/>
    <row r="7287" s="92" customFormat="true" ht="13.5"/>
    <row r="7288" s="92" customFormat="true" ht="13.5"/>
    <row r="7289" s="92" customFormat="true" ht="13.5"/>
    <row r="7290" s="92" customFormat="true" ht="13.5"/>
    <row r="7291" s="92" customFormat="true" ht="13.5"/>
    <row r="7292" s="92" customFormat="true" ht="13.5"/>
    <row r="7293" s="92" customFormat="true" ht="13.5"/>
    <row r="7294" s="92" customFormat="true" ht="13.5"/>
    <row r="7295" s="92" customFormat="true" ht="13.5"/>
    <row r="7296" s="92" customFormat="true" ht="13.5"/>
    <row r="7297" s="92" customFormat="true" ht="13.5"/>
    <row r="7298" s="92" customFormat="true" ht="13.5"/>
    <row r="7299" s="92" customFormat="true" ht="13.5"/>
    <row r="7300" s="92" customFormat="true" ht="13.5"/>
    <row r="7301" s="92" customFormat="true" ht="13.5"/>
    <row r="7302" s="92" customFormat="true" ht="13.5"/>
    <row r="7303" s="92" customFormat="true" ht="13.5"/>
    <row r="7304" s="92" customFormat="true" ht="13.5"/>
    <row r="7305" s="92" customFormat="true" ht="13.5"/>
    <row r="7306" s="92" customFormat="true" ht="13.5"/>
    <row r="7307" s="92" customFormat="true" ht="13.5"/>
    <row r="7308" s="92" customFormat="true" ht="13.5"/>
    <row r="7309" s="92" customFormat="true" ht="13.5"/>
    <row r="7310" s="92" customFormat="true" ht="13.5"/>
    <row r="7311" s="92" customFormat="true" ht="13.5"/>
    <row r="7312" s="92" customFormat="true" ht="13.5"/>
    <row r="7313" s="92" customFormat="true" ht="13.5"/>
    <row r="7314" s="92" customFormat="true" ht="13.5"/>
    <row r="7315" s="92" customFormat="true" ht="13.5"/>
    <row r="7316" s="92" customFormat="true" ht="13.5"/>
    <row r="7317" s="92" customFormat="true" ht="13.5"/>
    <row r="7318" s="92" customFormat="true" ht="13.5"/>
    <row r="7319" s="92" customFormat="true" ht="13.5"/>
    <row r="7320" s="92" customFormat="true" ht="13.5"/>
    <row r="7321" s="92" customFormat="true" ht="13.5"/>
    <row r="7322" s="92" customFormat="true" ht="13.5"/>
    <row r="7323" s="92" customFormat="true" ht="13.5"/>
    <row r="7324" s="92" customFormat="true" ht="13.5"/>
    <row r="7325" s="92" customFormat="true" ht="13.5"/>
    <row r="7326" s="92" customFormat="true" ht="13.5"/>
    <row r="7327" s="92" customFormat="true" ht="13.5"/>
    <row r="7328" s="92" customFormat="true" ht="13.5"/>
    <row r="7329" s="92" customFormat="true" ht="13.5"/>
    <row r="7330" s="92" customFormat="true" ht="13.5"/>
    <row r="7331" s="92" customFormat="true" ht="13.5"/>
    <row r="7332" s="92" customFormat="true" ht="13.5"/>
    <row r="7333" s="92" customFormat="true" ht="13.5"/>
    <row r="7334" s="92" customFormat="true" ht="13.5"/>
    <row r="7335" s="92" customFormat="true" ht="13.5"/>
    <row r="7336" s="92" customFormat="true" ht="13.5"/>
    <row r="7337" s="92" customFormat="true" ht="13.5"/>
    <row r="7338" s="92" customFormat="true" ht="13.5"/>
    <row r="7339" s="92" customFormat="true" ht="13.5"/>
    <row r="7340" s="92" customFormat="true" ht="13.5"/>
    <row r="7341" s="92" customFormat="true" ht="13.5"/>
    <row r="7342" s="92" customFormat="true" ht="13.5"/>
    <row r="7343" s="92" customFormat="true" ht="13.5"/>
    <row r="7344" s="92" customFormat="true" ht="13.5"/>
    <row r="7345" s="92" customFormat="true" ht="13.5"/>
    <row r="7346" s="92" customFormat="true" ht="13.5"/>
    <row r="7347" s="92" customFormat="true" ht="13.5"/>
    <row r="7348" s="92" customFormat="true" ht="13.5"/>
    <row r="7349" s="92" customFormat="true" ht="13.5"/>
    <row r="7350" s="92" customFormat="true" ht="13.5"/>
    <row r="7351" s="92" customFormat="true" ht="13.5"/>
    <row r="7352" s="92" customFormat="true" ht="13.5"/>
    <row r="7353" s="92" customFormat="true" ht="13.5"/>
    <row r="7354" s="92" customFormat="true" ht="13.5"/>
    <row r="7355" s="92" customFormat="true" ht="13.5"/>
    <row r="7356" s="92" customFormat="true" ht="13.5"/>
    <row r="7357" s="92" customFormat="true" ht="13.5"/>
    <row r="7358" s="92" customFormat="true" ht="13.5"/>
    <row r="7359" s="92" customFormat="true" ht="13.5"/>
    <row r="7360" s="92" customFormat="true" ht="13.5"/>
    <row r="7361" s="92" customFormat="true" ht="13.5"/>
    <row r="7362" s="92" customFormat="true" ht="13.5"/>
    <row r="7363" s="92" customFormat="true" ht="13.5"/>
    <row r="7364" s="92" customFormat="true" ht="13.5"/>
    <row r="7365" s="92" customFormat="true" ht="13.5"/>
    <row r="7366" s="92" customFormat="true" ht="13.5"/>
    <row r="7367" s="92" customFormat="true" ht="13.5"/>
    <row r="7368" s="92" customFormat="true" ht="13.5"/>
    <row r="7369" s="92" customFormat="true" ht="13.5"/>
    <row r="7370" s="92" customFormat="true" ht="13.5"/>
    <row r="7371" s="92" customFormat="true" ht="13.5"/>
    <row r="7372" s="92" customFormat="true" ht="13.5"/>
    <row r="7373" s="92" customFormat="true" ht="13.5"/>
    <row r="7374" s="92" customFormat="true" ht="13.5"/>
    <row r="7375" s="92" customFormat="true" ht="13.5"/>
    <row r="7376" s="92" customFormat="true" ht="13.5"/>
    <row r="7377" s="92" customFormat="true" ht="13.5"/>
    <row r="7378" s="92" customFormat="true" ht="13.5"/>
    <row r="7379" s="92" customFormat="true" ht="13.5"/>
    <row r="7380" s="92" customFormat="true" ht="13.5"/>
    <row r="7381" s="92" customFormat="true" ht="13.5"/>
    <row r="7382" s="92" customFormat="true" ht="13.5"/>
    <row r="7383" s="92" customFormat="true" ht="13.5"/>
    <row r="7384" s="92" customFormat="true" ht="13.5"/>
    <row r="7385" s="92" customFormat="true" ht="13.5"/>
    <row r="7386" s="92" customFormat="true" ht="13.5"/>
    <row r="7387" s="92" customFormat="true" ht="13.5"/>
    <row r="7388" s="92" customFormat="true" ht="13.5"/>
    <row r="7389" s="92" customFormat="true" ht="13.5"/>
    <row r="7390" s="92" customFormat="true" ht="13.5"/>
    <row r="7391" s="92" customFormat="true" ht="13.5"/>
    <row r="7392" s="92" customFormat="true" ht="13.5"/>
    <row r="7393" s="92" customFormat="true" ht="13.5"/>
    <row r="7394" s="92" customFormat="true" ht="13.5"/>
    <row r="7395" s="92" customFormat="true" ht="13.5"/>
    <row r="7396" s="92" customFormat="true" ht="13.5"/>
    <row r="7397" s="92" customFormat="true" ht="13.5"/>
    <row r="7398" s="92" customFormat="true" ht="13.5"/>
    <row r="7399" s="92" customFormat="true" ht="13.5"/>
    <row r="7400" s="92" customFormat="true" ht="13.5"/>
    <row r="7401" s="92" customFormat="true" ht="13.5"/>
    <row r="7402" s="92" customFormat="true" ht="13.5"/>
    <row r="7403" s="92" customFormat="true" ht="13.5"/>
    <row r="7404" s="92" customFormat="true" ht="13.5"/>
    <row r="7405" s="92" customFormat="true" ht="13.5"/>
    <row r="7406" s="92" customFormat="true" ht="13.5"/>
    <row r="7407" s="92" customFormat="true" ht="13.5"/>
    <row r="7408" s="92" customFormat="true" ht="13.5"/>
    <row r="7409" s="92" customFormat="true" ht="13.5"/>
    <row r="7410" s="92" customFormat="true" ht="13.5"/>
    <row r="7411" s="92" customFormat="true" ht="13.5"/>
    <row r="7412" s="92" customFormat="true" ht="13.5"/>
    <row r="7413" s="92" customFormat="true" ht="13.5"/>
    <row r="7414" s="92" customFormat="true" ht="13.5"/>
    <row r="7415" s="92" customFormat="true" ht="13.5"/>
    <row r="7416" s="92" customFormat="true" ht="13.5"/>
    <row r="7417" s="92" customFormat="true" ht="13.5"/>
    <row r="7418" s="92" customFormat="true" ht="13.5"/>
    <row r="7419" s="92" customFormat="true" ht="13.5"/>
    <row r="7420" s="92" customFormat="true" ht="13.5"/>
    <row r="7421" s="92" customFormat="true" ht="13.5"/>
    <row r="7422" s="92" customFormat="true" ht="13.5"/>
    <row r="7423" s="92" customFormat="true" ht="13.5"/>
    <row r="7424" s="92" customFormat="true" ht="13.5"/>
    <row r="7425" s="92" customFormat="true" ht="13.5"/>
    <row r="7426" s="92" customFormat="true" ht="13.5"/>
    <row r="7427" s="92" customFormat="true" ht="13.5"/>
    <row r="7428" s="92" customFormat="true" ht="13.5"/>
    <row r="7429" s="92" customFormat="true" ht="13.5"/>
    <row r="7430" s="92" customFormat="true" ht="13.5"/>
    <row r="7431" s="92" customFormat="true" ht="13.5"/>
    <row r="7432" s="92" customFormat="true" ht="13.5"/>
    <row r="7433" s="92" customFormat="true" ht="13.5"/>
    <row r="7434" s="92" customFormat="true" ht="13.5"/>
    <row r="7435" s="92" customFormat="true" ht="13.5"/>
    <row r="7436" s="92" customFormat="true" ht="13.5"/>
    <row r="7437" s="92" customFormat="true" ht="13.5"/>
    <row r="7438" s="92" customFormat="true" ht="13.5"/>
    <row r="7439" s="92" customFormat="true" ht="13.5"/>
    <row r="7440" s="92" customFormat="true" ht="13.5"/>
    <row r="7441" s="92" customFormat="true" ht="13.5"/>
    <row r="7442" s="92" customFormat="true" ht="13.5"/>
    <row r="7443" s="92" customFormat="true" ht="13.5"/>
    <row r="7444" s="92" customFormat="true" ht="13.5"/>
    <row r="7445" s="92" customFormat="true" ht="13.5"/>
    <row r="7446" s="92" customFormat="true" ht="13.5"/>
    <row r="7447" s="92" customFormat="true" ht="13.5"/>
    <row r="7448" s="92" customFormat="true" ht="13.5"/>
    <row r="7449" s="92" customFormat="true" ht="13.5"/>
    <row r="7450" s="92" customFormat="true" ht="13.5"/>
    <row r="7451" s="92" customFormat="true" ht="13.5"/>
    <row r="7452" s="92" customFormat="true" ht="13.5"/>
    <row r="7453" s="92" customFormat="true" ht="13.5"/>
    <row r="7454" s="92" customFormat="true" ht="13.5"/>
    <row r="7455" s="92" customFormat="true" ht="13.5"/>
    <row r="7456" s="92" customFormat="true" ht="13.5"/>
    <row r="7457" s="92" customFormat="true" ht="13.5"/>
    <row r="7458" s="92" customFormat="true" ht="13.5"/>
    <row r="7459" s="92" customFormat="true" ht="13.5"/>
    <row r="7460" s="92" customFormat="true" ht="13.5"/>
    <row r="7461" s="92" customFormat="true" ht="13.5"/>
    <row r="7462" s="92" customFormat="true" ht="13.5"/>
    <row r="7463" s="92" customFormat="true" ht="13.5"/>
    <row r="7464" s="92" customFormat="true" ht="13.5"/>
    <row r="7465" s="92" customFormat="true" ht="13.5"/>
    <row r="7466" s="92" customFormat="true" ht="13.5"/>
    <row r="7467" s="92" customFormat="true" ht="13.5"/>
    <row r="7468" s="92" customFormat="true" ht="13.5"/>
    <row r="7469" s="92" customFormat="true" ht="13.5"/>
    <row r="7470" s="92" customFormat="true" ht="13.5"/>
    <row r="7471" s="92" customFormat="true" ht="13.5"/>
    <row r="7472" s="92" customFormat="true" ht="13.5"/>
    <row r="7473" s="92" customFormat="true" ht="13.5"/>
    <row r="7474" s="92" customFormat="true" ht="13.5"/>
    <row r="7475" s="92" customFormat="true" ht="13.5"/>
    <row r="7476" s="92" customFormat="true" ht="13.5"/>
    <row r="7477" s="92" customFormat="true" ht="13.5"/>
    <row r="7478" s="92" customFormat="true" ht="13.5"/>
    <row r="7479" s="92" customFormat="true" ht="13.5"/>
    <row r="7480" s="92" customFormat="true" ht="13.5"/>
    <row r="7481" s="92" customFormat="true" ht="13.5"/>
    <row r="7482" s="92" customFormat="true" ht="13.5"/>
    <row r="7483" s="92" customFormat="true" ht="13.5"/>
    <row r="7484" s="92" customFormat="true" ht="13.5"/>
    <row r="7485" s="92" customFormat="true" ht="13.5"/>
    <row r="7486" s="92" customFormat="true" ht="13.5"/>
    <row r="7487" s="92" customFormat="true" ht="13.5"/>
    <row r="7488" s="92" customFormat="true" ht="13.5"/>
    <row r="7489" s="92" customFormat="true" ht="13.5"/>
    <row r="7490" s="92" customFormat="true" ht="13.5"/>
    <row r="7491" s="92" customFormat="true" ht="13.5"/>
    <row r="7492" s="92" customFormat="true" ht="13.5"/>
    <row r="7493" s="92" customFormat="true" ht="13.5"/>
    <row r="7494" s="92" customFormat="true" ht="13.5"/>
    <row r="7495" s="92" customFormat="true" ht="13.5"/>
    <row r="7496" s="92" customFormat="true" ht="13.5"/>
    <row r="7497" s="92" customFormat="true" ht="13.5"/>
    <row r="7498" s="92" customFormat="true" ht="13.5"/>
    <row r="7499" s="92" customFormat="true" ht="13.5"/>
    <row r="7500" s="92" customFormat="true" ht="13.5"/>
    <row r="7501" s="92" customFormat="true" ht="13.5"/>
    <row r="7502" s="92" customFormat="true" ht="13.5"/>
    <row r="7503" s="92" customFormat="true" ht="13.5"/>
    <row r="7504" s="92" customFormat="true" ht="13.5"/>
    <row r="7505" s="92" customFormat="true" ht="13.5"/>
    <row r="7506" s="92" customFormat="true" ht="13.5"/>
    <row r="7507" s="92" customFormat="true" ht="13.5"/>
    <row r="7508" s="92" customFormat="true" ht="13.5"/>
    <row r="7509" s="92" customFormat="true" ht="13.5"/>
    <row r="7510" s="92" customFormat="true" ht="13.5"/>
    <row r="7511" s="92" customFormat="true" ht="13.5"/>
    <row r="7512" s="92" customFormat="true" ht="13.5"/>
    <row r="7513" s="92" customFormat="true" ht="13.5"/>
    <row r="7514" s="92" customFormat="true" ht="13.5"/>
    <row r="7515" s="92" customFormat="true" ht="13.5"/>
    <row r="7516" s="92" customFormat="true" ht="13.5"/>
    <row r="7517" s="92" customFormat="true" ht="13.5"/>
    <row r="7518" s="92" customFormat="true" ht="13.5"/>
    <row r="7519" s="92" customFormat="true" ht="13.5"/>
    <row r="7520" s="92" customFormat="true" ht="13.5"/>
    <row r="7521" s="92" customFormat="true" ht="13.5"/>
    <row r="7522" s="92" customFormat="true" ht="13.5"/>
    <row r="7523" s="92" customFormat="true" ht="13.5"/>
    <row r="7524" s="92" customFormat="true" ht="13.5"/>
    <row r="7525" s="92" customFormat="true" ht="13.5"/>
    <row r="7526" s="92" customFormat="true" ht="13.5"/>
    <row r="7527" s="92" customFormat="true" ht="13.5"/>
    <row r="7528" s="92" customFormat="true" ht="13.5"/>
    <row r="7529" s="92" customFormat="true" ht="13.5"/>
    <row r="7530" s="92" customFormat="true" ht="13.5"/>
    <row r="7531" s="92" customFormat="true" ht="13.5"/>
    <row r="7532" s="92" customFormat="true" ht="13.5"/>
    <row r="7533" s="92" customFormat="true" ht="13.5"/>
    <row r="7534" s="92" customFormat="true" ht="13.5"/>
    <row r="7535" s="92" customFormat="true" ht="13.5"/>
    <row r="7536" s="92" customFormat="true" ht="13.5"/>
    <row r="7537" s="92" customFormat="true" ht="13.5"/>
    <row r="7538" s="92" customFormat="true" ht="13.5"/>
    <row r="7539" s="92" customFormat="true" ht="13.5"/>
    <row r="7540" s="92" customFormat="true" ht="13.5"/>
    <row r="7541" s="92" customFormat="true" ht="13.5"/>
    <row r="7542" s="92" customFormat="true" ht="13.5"/>
    <row r="7543" s="92" customFormat="true" ht="13.5"/>
    <row r="7544" s="92" customFormat="true" ht="13.5"/>
    <row r="7545" s="92" customFormat="true" ht="13.5"/>
    <row r="7546" s="92" customFormat="true" ht="13.5"/>
    <row r="7547" s="92" customFormat="true" ht="13.5"/>
    <row r="7548" s="92" customFormat="true" ht="13.5"/>
    <row r="7549" s="92" customFormat="true" ht="13.5"/>
    <row r="7550" s="92" customFormat="true" ht="13.5"/>
    <row r="7551" s="92" customFormat="true" ht="13.5"/>
    <row r="7552" s="92" customFormat="true" ht="13.5"/>
    <row r="7553" s="92" customFormat="true" ht="13.5"/>
    <row r="7554" s="92" customFormat="true" ht="13.5"/>
    <row r="7555" s="92" customFormat="true" ht="13.5"/>
    <row r="7556" s="92" customFormat="true" ht="13.5"/>
    <row r="7557" s="92" customFormat="true" ht="13.5"/>
    <row r="7558" s="92" customFormat="true" ht="13.5"/>
    <row r="7559" s="92" customFormat="true" ht="13.5"/>
    <row r="7560" s="92" customFormat="true" ht="13.5"/>
    <row r="7561" s="92" customFormat="true" ht="13.5"/>
    <row r="7562" s="92" customFormat="true" ht="13.5"/>
    <row r="7563" s="92" customFormat="true" ht="13.5"/>
    <row r="7564" s="92" customFormat="true" ht="13.5"/>
    <row r="7565" s="92" customFormat="true" ht="13.5"/>
    <row r="7566" s="92" customFormat="true" ht="13.5"/>
    <row r="7567" s="92" customFormat="true" ht="13.5"/>
    <row r="7568" s="92" customFormat="true" ht="13.5"/>
    <row r="7569" s="92" customFormat="true" ht="13.5"/>
    <row r="7570" s="92" customFormat="true" ht="13.5"/>
    <row r="7571" s="92" customFormat="true" ht="13.5"/>
    <row r="7572" s="92" customFormat="true" ht="13.5"/>
    <row r="7573" s="92" customFormat="true" ht="13.5"/>
    <row r="7574" s="92" customFormat="true" ht="13.5"/>
    <row r="7575" s="92" customFormat="true" ht="13.5"/>
    <row r="7576" s="92" customFormat="true" ht="13.5"/>
    <row r="7577" s="92" customFormat="true" ht="13.5"/>
    <row r="7578" s="92" customFormat="true" ht="13.5"/>
    <row r="7579" s="92" customFormat="true" ht="13.5"/>
    <row r="7580" s="92" customFormat="true" ht="13.5"/>
    <row r="7581" s="92" customFormat="true" ht="13.5"/>
    <row r="7582" s="92" customFormat="true" ht="13.5"/>
    <row r="7583" s="92" customFormat="true" ht="13.5"/>
    <row r="7584" s="92" customFormat="true" ht="13.5"/>
    <row r="7585" s="92" customFormat="true" ht="13.5"/>
    <row r="7586" s="92" customFormat="true" ht="13.5"/>
    <row r="7587" s="92" customFormat="true" ht="13.5"/>
    <row r="7588" s="92" customFormat="true" ht="13.5"/>
    <row r="7589" s="92" customFormat="true" ht="13.5"/>
    <row r="7590" s="92" customFormat="true" ht="13.5"/>
    <row r="7591" s="92" customFormat="true" ht="13.5"/>
    <row r="7592" s="92" customFormat="true" ht="13.5"/>
    <row r="7593" s="92" customFormat="true" ht="13.5"/>
    <row r="7594" s="92" customFormat="true" ht="13.5"/>
    <row r="7595" s="92" customFormat="true" ht="13.5"/>
    <row r="7596" s="92" customFormat="true" ht="13.5"/>
    <row r="7597" s="92" customFormat="true" ht="13.5"/>
    <row r="7598" s="92" customFormat="true" ht="13.5"/>
    <row r="7599" s="92" customFormat="true" ht="13.5"/>
    <row r="7600" s="92" customFormat="true" ht="13.5"/>
    <row r="7601" s="92" customFormat="true" ht="13.5"/>
    <row r="7602" s="92" customFormat="true" ht="13.5"/>
    <row r="7603" s="92" customFormat="true" ht="13.5"/>
    <row r="7604" s="92" customFormat="true" ht="13.5"/>
    <row r="7605" s="92" customFormat="true" ht="13.5"/>
    <row r="7606" s="92" customFormat="true" ht="13.5"/>
    <row r="7607" s="92" customFormat="true" ht="13.5"/>
    <row r="7608" s="92" customFormat="true" ht="13.5"/>
    <row r="7609" s="92" customFormat="true" ht="13.5"/>
    <row r="7610" s="92" customFormat="true" ht="13.5"/>
    <row r="7611" s="92" customFormat="true" ht="13.5"/>
    <row r="7612" s="92" customFormat="true" ht="13.5"/>
    <row r="7613" s="92" customFormat="true" ht="13.5"/>
    <row r="7614" s="92" customFormat="true" ht="13.5"/>
    <row r="7615" s="92" customFormat="true" ht="13.5"/>
    <row r="7616" s="92" customFormat="true" ht="13.5"/>
    <row r="7617" s="92" customFormat="true" ht="13.5"/>
    <row r="7618" s="92" customFormat="true" ht="13.5"/>
    <row r="7619" s="92" customFormat="true" ht="13.5"/>
    <row r="7620" s="92" customFormat="true" ht="13.5"/>
    <row r="7621" s="92" customFormat="true" ht="13.5"/>
    <row r="7622" s="92" customFormat="true" ht="13.5"/>
    <row r="7623" s="92" customFormat="true" ht="13.5"/>
    <row r="7624" s="92" customFormat="true" ht="13.5"/>
    <row r="7625" s="92" customFormat="true" ht="13.5"/>
    <row r="7626" s="92" customFormat="true" ht="13.5"/>
    <row r="7627" s="92" customFormat="true" ht="13.5"/>
    <row r="7628" s="92" customFormat="true" ht="13.5"/>
    <row r="7629" s="92" customFormat="true" ht="13.5"/>
    <row r="7630" s="92" customFormat="true" ht="13.5"/>
    <row r="7631" s="92" customFormat="true" ht="13.5"/>
    <row r="7632" s="92" customFormat="true" ht="13.5"/>
    <row r="7633" s="92" customFormat="true" ht="13.5"/>
    <row r="7634" s="92" customFormat="true" ht="13.5"/>
    <row r="7635" s="92" customFormat="true" ht="13.5"/>
    <row r="7636" s="92" customFormat="true" ht="13.5"/>
    <row r="7637" s="92" customFormat="true" ht="13.5"/>
    <row r="7638" s="92" customFormat="true" ht="13.5"/>
    <row r="7639" s="92" customFormat="true" ht="13.5"/>
    <row r="7640" s="92" customFormat="true" ht="13.5"/>
    <row r="7641" s="92" customFormat="true" ht="13.5"/>
    <row r="7642" s="92" customFormat="true" ht="13.5"/>
    <row r="7643" s="92" customFormat="true" ht="13.5"/>
    <row r="7644" s="92" customFormat="true" ht="13.5"/>
    <row r="7645" s="92" customFormat="true" ht="13.5"/>
    <row r="7646" s="92" customFormat="true" ht="13.5"/>
    <row r="7647" s="92" customFormat="true" ht="13.5"/>
    <row r="7648" s="92" customFormat="true" ht="13.5"/>
    <row r="7649" s="92" customFormat="true" ht="13.5"/>
    <row r="7650" s="92" customFormat="true" ht="13.5"/>
    <row r="7651" s="92" customFormat="true" ht="13.5"/>
    <row r="7652" s="92" customFormat="true" ht="13.5"/>
    <row r="7653" s="92" customFormat="true" ht="13.5"/>
    <row r="7654" s="92" customFormat="true" ht="13.5"/>
    <row r="7655" s="92" customFormat="true" ht="13.5"/>
    <row r="7656" s="92" customFormat="true" ht="13.5"/>
    <row r="7657" s="92" customFormat="true" ht="13.5"/>
    <row r="7658" s="92" customFormat="true" ht="13.5"/>
    <row r="7659" s="92" customFormat="true" ht="13.5"/>
    <row r="7660" s="92" customFormat="true" ht="13.5"/>
    <row r="7661" s="92" customFormat="true" ht="13.5"/>
    <row r="7662" s="92" customFormat="true" ht="13.5"/>
    <row r="7663" s="92" customFormat="true" ht="13.5"/>
    <row r="7664" s="92" customFormat="true" ht="13.5"/>
    <row r="7665" s="92" customFormat="true" ht="13.5"/>
    <row r="7666" s="92" customFormat="true" ht="13.5"/>
    <row r="7667" s="92" customFormat="true" ht="13.5"/>
    <row r="7668" s="92" customFormat="true" ht="13.5"/>
    <row r="7669" s="92" customFormat="true" ht="13.5"/>
    <row r="7670" s="92" customFormat="true" ht="13.5"/>
    <row r="7671" s="92" customFormat="true" ht="13.5"/>
    <row r="7672" s="92" customFormat="true" ht="13.5"/>
    <row r="7673" s="92" customFormat="true" ht="13.5"/>
    <row r="7674" s="92" customFormat="true" ht="13.5"/>
    <row r="7675" s="92" customFormat="true" ht="13.5"/>
    <row r="7676" s="92" customFormat="true" ht="13.5"/>
    <row r="7677" s="92" customFormat="true" ht="13.5"/>
    <row r="7678" s="92" customFormat="true" ht="13.5"/>
    <row r="7679" s="92" customFormat="true" ht="13.5"/>
    <row r="7680" s="92" customFormat="true" ht="13.5"/>
    <row r="7681" s="92" customFormat="true" ht="13.5"/>
    <row r="7682" s="92" customFormat="true" ht="13.5"/>
    <row r="7683" s="92" customFormat="true" ht="13.5"/>
    <row r="7684" s="92" customFormat="true" ht="13.5"/>
    <row r="7685" s="92" customFormat="true" ht="13.5"/>
    <row r="7686" s="92" customFormat="true" ht="13.5"/>
    <row r="7687" s="92" customFormat="true" ht="13.5"/>
    <row r="7688" s="92" customFormat="true" ht="13.5"/>
    <row r="7689" s="92" customFormat="true" ht="13.5"/>
    <row r="7690" s="92" customFormat="true" ht="13.5"/>
    <row r="7691" s="92" customFormat="true" ht="13.5"/>
    <row r="7692" s="92" customFormat="true" ht="13.5"/>
    <row r="7693" s="92" customFormat="true" ht="13.5"/>
    <row r="7694" s="92" customFormat="true" ht="13.5"/>
    <row r="7695" s="92" customFormat="true" ht="13.5"/>
    <row r="7696" s="92" customFormat="true" ht="13.5"/>
    <row r="7697" s="92" customFormat="true" ht="13.5"/>
    <row r="7698" s="92" customFormat="true" ht="13.5"/>
    <row r="7699" s="92" customFormat="true" ht="13.5"/>
    <row r="7700" s="92" customFormat="true" ht="13.5"/>
    <row r="7701" s="92" customFormat="true" ht="13.5"/>
    <row r="7702" s="92" customFormat="true" ht="13.5"/>
    <row r="7703" s="92" customFormat="true" ht="13.5"/>
    <row r="7704" s="92" customFormat="true" ht="13.5"/>
    <row r="7705" s="92" customFormat="true" ht="13.5"/>
    <row r="7706" s="92" customFormat="true" ht="13.5"/>
    <row r="7707" s="92" customFormat="true" ht="13.5"/>
    <row r="7708" s="92" customFormat="true" ht="13.5"/>
    <row r="7709" s="92" customFormat="true" ht="13.5"/>
    <row r="7710" s="92" customFormat="true" ht="13.5"/>
    <row r="7711" s="92" customFormat="true" ht="13.5"/>
    <row r="7712" s="92" customFormat="true" ht="13.5"/>
    <row r="7713" s="92" customFormat="true" ht="13.5"/>
    <row r="7714" s="92" customFormat="true" ht="13.5"/>
    <row r="7715" s="92" customFormat="true" ht="13.5"/>
    <row r="7716" s="92" customFormat="true" ht="13.5"/>
    <row r="7717" s="92" customFormat="true" ht="13.5"/>
    <row r="7718" s="92" customFormat="true" ht="13.5"/>
    <row r="7719" s="92" customFormat="true" ht="13.5"/>
    <row r="7720" s="92" customFormat="true" ht="13.5"/>
    <row r="7721" s="92" customFormat="true" ht="13.5"/>
    <row r="7722" s="92" customFormat="true" ht="13.5"/>
    <row r="7723" s="92" customFormat="true" ht="13.5"/>
    <row r="7724" s="92" customFormat="true" ht="13.5"/>
    <row r="7725" s="92" customFormat="true" ht="13.5"/>
    <row r="7726" s="92" customFormat="true" ht="13.5"/>
    <row r="7727" s="92" customFormat="true" ht="13.5"/>
    <row r="7728" s="92" customFormat="true" ht="13.5"/>
    <row r="7729" s="92" customFormat="true" ht="13.5"/>
    <row r="7730" s="92" customFormat="true" ht="13.5"/>
    <row r="7731" s="92" customFormat="true" ht="13.5"/>
    <row r="7732" s="92" customFormat="true" ht="13.5"/>
    <row r="7733" s="92" customFormat="true" ht="13.5"/>
    <row r="7734" s="92" customFormat="true" ht="13.5"/>
    <row r="7735" s="92" customFormat="true" ht="13.5"/>
    <row r="7736" s="92" customFormat="true" ht="13.5"/>
    <row r="7737" s="92" customFormat="true" ht="13.5"/>
    <row r="7738" s="92" customFormat="true" ht="13.5"/>
    <row r="7739" s="92" customFormat="true" ht="13.5"/>
    <row r="7740" s="92" customFormat="true" ht="13.5"/>
    <row r="7741" s="92" customFormat="true" ht="13.5"/>
    <row r="7742" s="92" customFormat="true" ht="13.5"/>
    <row r="7743" s="92" customFormat="true" ht="13.5"/>
    <row r="7744" s="92" customFormat="true" ht="13.5"/>
    <row r="7745" s="92" customFormat="true" ht="13.5"/>
    <row r="7746" s="92" customFormat="true" ht="13.5"/>
    <row r="7747" s="92" customFormat="true" ht="13.5"/>
    <row r="7748" s="92" customFormat="true" ht="13.5"/>
    <row r="7749" s="92" customFormat="true" ht="13.5"/>
    <row r="7750" s="92" customFormat="true" ht="13.5"/>
    <row r="7751" s="92" customFormat="true" ht="13.5"/>
    <row r="7752" s="92" customFormat="true" ht="13.5"/>
    <row r="7753" s="92" customFormat="true" ht="13.5"/>
    <row r="7754" s="92" customFormat="true" ht="13.5"/>
    <row r="7755" s="92" customFormat="true" ht="13.5"/>
    <row r="7756" s="92" customFormat="true" ht="13.5"/>
    <row r="7757" s="92" customFormat="true" ht="13.5"/>
    <row r="7758" s="92" customFormat="true" ht="13.5"/>
    <row r="7759" s="92" customFormat="true" ht="13.5"/>
    <row r="7760" s="92" customFormat="true" ht="13.5"/>
    <row r="7761" s="92" customFormat="true" ht="13.5"/>
    <row r="7762" s="92" customFormat="true" ht="13.5"/>
    <row r="7763" s="92" customFormat="true" ht="13.5"/>
    <row r="7764" s="92" customFormat="true" ht="13.5"/>
    <row r="7765" s="92" customFormat="true" ht="13.5"/>
    <row r="7766" s="92" customFormat="true" ht="13.5"/>
    <row r="7767" s="92" customFormat="true" ht="13.5"/>
    <row r="7768" s="92" customFormat="true" ht="13.5"/>
    <row r="7769" s="92" customFormat="true" ht="13.5"/>
    <row r="7770" s="92" customFormat="true" ht="13.5"/>
    <row r="7771" s="92" customFormat="true" ht="13.5"/>
    <row r="7772" s="92" customFormat="true" ht="13.5"/>
    <row r="7773" s="92" customFormat="true" ht="13.5"/>
    <row r="7774" s="92" customFormat="true" ht="13.5"/>
    <row r="7775" s="92" customFormat="true" ht="13.5"/>
    <row r="7776" s="92" customFormat="true" ht="13.5"/>
    <row r="7777" s="92" customFormat="true" ht="13.5"/>
    <row r="7778" s="92" customFormat="true" ht="13.5"/>
    <row r="7779" s="92" customFormat="true" ht="13.5"/>
    <row r="7780" s="92" customFormat="true" ht="13.5"/>
    <row r="7781" s="92" customFormat="true" ht="13.5"/>
    <row r="7782" s="92" customFormat="true" ht="13.5"/>
    <row r="7783" s="92" customFormat="true" ht="13.5"/>
    <row r="7784" s="92" customFormat="true" ht="13.5"/>
    <row r="7785" s="92" customFormat="true" ht="13.5"/>
    <row r="7786" s="92" customFormat="true" ht="13.5"/>
    <row r="7787" s="92" customFormat="true" ht="13.5"/>
    <row r="7788" s="92" customFormat="true" ht="13.5"/>
    <row r="7789" s="92" customFormat="true" ht="13.5"/>
    <row r="7790" s="92" customFormat="true" ht="13.5"/>
    <row r="7791" s="92" customFormat="true" ht="13.5"/>
    <row r="7792" s="92" customFormat="true" ht="13.5"/>
    <row r="7793" s="92" customFormat="true" ht="13.5"/>
    <row r="7794" s="92" customFormat="true" ht="13.5"/>
    <row r="7795" s="92" customFormat="true" ht="13.5"/>
    <row r="7796" s="92" customFormat="true" ht="13.5"/>
    <row r="7797" s="92" customFormat="true" ht="13.5"/>
    <row r="7798" s="92" customFormat="true" ht="13.5"/>
    <row r="7799" s="92" customFormat="true" ht="13.5"/>
    <row r="7800" s="92" customFormat="true" ht="13.5"/>
    <row r="7801" s="92" customFormat="true" ht="13.5"/>
    <row r="7802" s="92" customFormat="true" ht="13.5"/>
    <row r="7803" s="92" customFormat="true" ht="13.5"/>
    <row r="7804" s="92" customFormat="true" ht="13.5"/>
    <row r="7805" s="92" customFormat="true" ht="13.5"/>
    <row r="7806" s="92" customFormat="true" ht="13.5"/>
    <row r="7807" s="92" customFormat="true" ht="13.5"/>
    <row r="7808" s="92" customFormat="true" ht="13.5"/>
    <row r="7809" s="92" customFormat="true" ht="13.5"/>
    <row r="7810" s="92" customFormat="true" ht="13.5"/>
    <row r="7811" s="92" customFormat="true" ht="13.5"/>
    <row r="7812" s="92" customFormat="true" ht="13.5"/>
    <row r="7813" s="92" customFormat="true" ht="13.5"/>
    <row r="7814" s="92" customFormat="true" ht="13.5"/>
    <row r="7815" s="92" customFormat="true" ht="13.5"/>
    <row r="7816" s="92" customFormat="true" ht="13.5"/>
    <row r="7817" s="92" customFormat="true" ht="13.5"/>
    <row r="7818" s="92" customFormat="true" ht="13.5"/>
    <row r="7819" s="92" customFormat="true" ht="13.5"/>
    <row r="7820" s="92" customFormat="true" ht="13.5"/>
    <row r="7821" s="92" customFormat="true" ht="13.5"/>
    <row r="7822" s="92" customFormat="true" ht="13.5"/>
    <row r="7823" s="92" customFormat="true" ht="13.5"/>
    <row r="7824" s="92" customFormat="true" ht="13.5"/>
    <row r="7825" s="92" customFormat="true" ht="13.5"/>
    <row r="7826" s="92" customFormat="true" ht="13.5"/>
    <row r="7827" s="92" customFormat="true" ht="13.5"/>
    <row r="7828" s="92" customFormat="true" ht="13.5"/>
    <row r="7829" s="92" customFormat="true" ht="13.5"/>
    <row r="7830" s="92" customFormat="true" ht="13.5"/>
    <row r="7831" s="92" customFormat="true" ht="13.5"/>
    <row r="7832" s="92" customFormat="true" ht="13.5"/>
    <row r="7833" s="92" customFormat="true" ht="13.5"/>
    <row r="7834" s="92" customFormat="true" ht="13.5"/>
    <row r="7835" s="92" customFormat="true" ht="13.5"/>
    <row r="7836" s="92" customFormat="true" ht="13.5"/>
    <row r="7837" s="92" customFormat="true" ht="13.5"/>
    <row r="7838" s="92" customFormat="true" ht="13.5"/>
    <row r="7839" s="92" customFormat="true" ht="13.5"/>
    <row r="7840" s="92" customFormat="true" ht="13.5"/>
    <row r="7841" s="92" customFormat="true" ht="13.5"/>
    <row r="7842" s="92" customFormat="true" ht="13.5"/>
    <row r="7843" s="92" customFormat="true" ht="13.5"/>
    <row r="7844" s="92" customFormat="true" ht="13.5"/>
    <row r="7845" s="92" customFormat="true" ht="13.5"/>
    <row r="7846" s="92" customFormat="true" ht="13.5"/>
    <row r="7847" s="92" customFormat="true" ht="13.5"/>
    <row r="7848" s="92" customFormat="true" ht="13.5"/>
    <row r="7849" s="92" customFormat="true" ht="13.5"/>
    <row r="7850" s="92" customFormat="true" ht="13.5"/>
    <row r="7851" s="92" customFormat="true" ht="13.5"/>
    <row r="7852" s="92" customFormat="true" ht="13.5"/>
    <row r="7853" s="92" customFormat="true" ht="13.5"/>
    <row r="7854" s="92" customFormat="true" ht="13.5"/>
    <row r="7855" s="92" customFormat="true" ht="13.5"/>
    <row r="7856" s="92" customFormat="true" ht="13.5"/>
    <row r="7857" s="92" customFormat="true" ht="13.5"/>
    <row r="7858" s="92" customFormat="true" ht="13.5"/>
    <row r="7859" s="92" customFormat="true" ht="13.5"/>
    <row r="7860" s="92" customFormat="true" ht="13.5"/>
    <row r="7861" s="92" customFormat="true" ht="13.5"/>
    <row r="7862" s="92" customFormat="true" ht="13.5"/>
    <row r="7863" s="92" customFormat="true" ht="13.5"/>
    <row r="7864" s="92" customFormat="true" ht="13.5"/>
    <row r="7865" s="92" customFormat="true" ht="13.5"/>
    <row r="7866" s="92" customFormat="true" ht="13.5"/>
    <row r="7867" s="92" customFormat="true" ht="13.5"/>
    <row r="7868" s="92" customFormat="true" ht="13.5"/>
    <row r="7869" s="92" customFormat="true" ht="13.5"/>
    <row r="7870" s="92" customFormat="true" ht="13.5"/>
    <row r="7871" s="92" customFormat="true" ht="13.5"/>
    <row r="7872" s="92" customFormat="true" ht="13.5"/>
    <row r="7873" s="92" customFormat="true" ht="13.5"/>
    <row r="7874" s="92" customFormat="true" ht="13.5"/>
    <row r="7875" s="92" customFormat="true" ht="13.5"/>
    <row r="7876" s="92" customFormat="true" ht="13.5"/>
    <row r="7877" s="92" customFormat="true" ht="13.5"/>
    <row r="7878" s="92" customFormat="true" ht="13.5"/>
    <row r="7879" s="92" customFormat="true" ht="13.5"/>
    <row r="7880" s="92" customFormat="true" ht="13.5"/>
    <row r="7881" s="92" customFormat="true" ht="13.5"/>
    <row r="7882" s="92" customFormat="true" ht="13.5"/>
    <row r="7883" s="92" customFormat="true" ht="13.5"/>
    <row r="7884" s="92" customFormat="true" ht="13.5"/>
    <row r="7885" s="92" customFormat="true" ht="13.5"/>
    <row r="7886" s="92" customFormat="true" ht="13.5"/>
    <row r="7887" s="92" customFormat="true" ht="13.5"/>
    <row r="7888" s="92" customFormat="true" ht="13.5"/>
    <row r="7889" s="92" customFormat="true" ht="13.5"/>
    <row r="7890" s="92" customFormat="true" ht="13.5"/>
    <row r="7891" s="92" customFormat="true" ht="13.5"/>
    <row r="7892" s="92" customFormat="true" ht="13.5"/>
    <row r="7893" s="92" customFormat="true" ht="13.5"/>
    <row r="7894" s="92" customFormat="true" ht="13.5"/>
    <row r="7895" s="92" customFormat="true" ht="13.5"/>
    <row r="7896" s="92" customFormat="true" ht="13.5"/>
    <row r="7897" s="92" customFormat="true" ht="13.5"/>
    <row r="7898" s="92" customFormat="true" ht="13.5"/>
    <row r="7899" s="92" customFormat="true" ht="13.5"/>
    <row r="7900" s="92" customFormat="true" ht="13.5"/>
    <row r="7901" s="92" customFormat="true" ht="13.5"/>
    <row r="7902" s="92" customFormat="true" ht="13.5"/>
    <row r="7903" s="92" customFormat="true" ht="13.5"/>
    <row r="7904" s="92" customFormat="true" ht="13.5"/>
    <row r="7905" s="92" customFormat="true" ht="13.5"/>
    <row r="7906" s="92" customFormat="true" ht="13.5"/>
    <row r="7907" s="92" customFormat="true" ht="13.5"/>
    <row r="7908" s="92" customFormat="true" ht="13.5"/>
    <row r="7909" s="92" customFormat="true" ht="13.5"/>
    <row r="7910" s="92" customFormat="true" ht="13.5"/>
    <row r="7911" s="92" customFormat="true" ht="13.5"/>
    <row r="7912" s="92" customFormat="true" ht="13.5"/>
    <row r="7913" s="92" customFormat="true" ht="13.5"/>
    <row r="7914" s="92" customFormat="true" ht="13.5"/>
    <row r="7915" s="92" customFormat="true" ht="13.5"/>
    <row r="7916" s="92" customFormat="true" ht="13.5"/>
    <row r="7917" s="92" customFormat="true" ht="13.5"/>
    <row r="7918" s="92" customFormat="true" ht="13.5"/>
    <row r="7919" s="92" customFormat="true" ht="13.5"/>
    <row r="7920" s="92" customFormat="true" ht="13.5"/>
    <row r="7921" s="92" customFormat="true" ht="13.5"/>
    <row r="7922" s="92" customFormat="true" ht="13.5"/>
    <row r="7923" s="92" customFormat="true" ht="13.5"/>
    <row r="7924" s="92" customFormat="true" ht="13.5"/>
    <row r="7925" s="92" customFormat="true" ht="13.5"/>
    <row r="7926" s="92" customFormat="true" ht="13.5"/>
    <row r="7927" s="92" customFormat="true" ht="13.5"/>
    <row r="7928" s="92" customFormat="true" ht="13.5"/>
    <row r="7929" s="92" customFormat="true" ht="13.5"/>
    <row r="7930" s="92" customFormat="true" ht="13.5"/>
    <row r="7931" s="92" customFormat="true" ht="13.5"/>
    <row r="7932" s="92" customFormat="true" ht="13.5"/>
    <row r="7933" s="92" customFormat="true" ht="13.5"/>
    <row r="7934" s="92" customFormat="true" ht="13.5"/>
    <row r="7935" s="92" customFormat="true" ht="13.5"/>
    <row r="7936" s="92" customFormat="true" ht="13.5"/>
    <row r="7937" s="92" customFormat="true" ht="13.5"/>
    <row r="7938" s="92" customFormat="true" ht="13.5"/>
    <row r="7939" s="92" customFormat="true" ht="13.5"/>
    <row r="7940" s="92" customFormat="true" ht="13.5"/>
    <row r="7941" s="92" customFormat="true" ht="13.5"/>
    <row r="7942" s="92" customFormat="true" ht="13.5"/>
    <row r="7943" s="92" customFormat="true" ht="13.5"/>
    <row r="7944" s="92" customFormat="true" ht="13.5"/>
    <row r="7945" s="92" customFormat="true" ht="13.5"/>
    <row r="7946" s="92" customFormat="true" ht="13.5"/>
    <row r="7947" s="92" customFormat="true" ht="13.5"/>
    <row r="7948" s="92" customFormat="true" ht="13.5"/>
    <row r="7949" s="92" customFormat="true" ht="13.5"/>
    <row r="7950" s="92" customFormat="true" ht="13.5"/>
    <row r="7951" s="92" customFormat="true" ht="13.5"/>
    <row r="7952" s="92" customFormat="true" ht="13.5"/>
    <row r="7953" s="92" customFormat="true" ht="13.5"/>
    <row r="7954" s="92" customFormat="true" ht="13.5"/>
    <row r="7955" s="92" customFormat="true" ht="13.5"/>
    <row r="7956" s="92" customFormat="true" ht="13.5"/>
    <row r="7957" s="92" customFormat="true" ht="13.5"/>
    <row r="7958" s="92" customFormat="true" ht="13.5"/>
    <row r="7959" s="92" customFormat="true" ht="13.5"/>
    <row r="7960" s="92" customFormat="true" ht="13.5"/>
    <row r="7961" s="92" customFormat="true" ht="13.5"/>
    <row r="7962" s="92" customFormat="true" ht="13.5"/>
    <row r="7963" s="92" customFormat="true" ht="13.5"/>
    <row r="7964" s="92" customFormat="true" ht="13.5"/>
    <row r="7965" s="92" customFormat="true" ht="13.5"/>
    <row r="7966" s="92" customFormat="true" ht="13.5"/>
    <row r="7967" s="92" customFormat="true" ht="13.5"/>
    <row r="7968" s="92" customFormat="true" ht="13.5"/>
    <row r="7969" s="92" customFormat="true" ht="13.5"/>
    <row r="7970" s="92" customFormat="true" ht="13.5"/>
    <row r="7971" s="92" customFormat="true" ht="13.5"/>
    <row r="7972" s="92" customFormat="true" ht="13.5"/>
    <row r="7973" s="92" customFormat="true" ht="13.5"/>
    <row r="7974" s="92" customFormat="true" ht="13.5"/>
    <row r="7975" s="92" customFormat="true" ht="13.5"/>
    <row r="7976" s="92" customFormat="true" ht="13.5"/>
    <row r="7977" s="92" customFormat="true" ht="13.5"/>
    <row r="7978" s="92" customFormat="true" ht="13.5"/>
    <row r="7979" s="92" customFormat="true" ht="13.5"/>
    <row r="7980" s="92" customFormat="true" ht="13.5"/>
    <row r="7981" s="92" customFormat="true" ht="13.5"/>
    <row r="7982" s="92" customFormat="true" ht="13.5"/>
    <row r="7983" s="92" customFormat="true" ht="13.5"/>
    <row r="7984" s="92" customFormat="true" ht="13.5"/>
    <row r="7985" s="92" customFormat="true" ht="13.5"/>
    <row r="7986" s="92" customFormat="true" ht="13.5"/>
    <row r="7987" s="92" customFormat="true" ht="13.5"/>
    <row r="7988" s="92" customFormat="true" ht="13.5"/>
    <row r="7989" s="92" customFormat="true" ht="13.5"/>
    <row r="7990" s="92" customFormat="true" ht="13.5"/>
    <row r="7991" s="92" customFormat="true" ht="13.5"/>
    <row r="7992" s="92" customFormat="true" ht="13.5"/>
    <row r="7993" s="92" customFormat="true" ht="13.5"/>
    <row r="7994" s="92" customFormat="true" ht="13.5"/>
    <row r="7995" s="92" customFormat="true" ht="13.5"/>
    <row r="7996" s="92" customFormat="true" ht="13.5"/>
    <row r="7997" s="92" customFormat="true" ht="13.5"/>
    <row r="7998" s="92" customFormat="true" ht="13.5"/>
    <row r="7999" s="92" customFormat="true" ht="13.5"/>
    <row r="8000" s="92" customFormat="true" ht="13.5"/>
    <row r="8001" s="92" customFormat="true" ht="13.5"/>
    <row r="8002" s="92" customFormat="true" ht="13.5"/>
    <row r="8003" s="92" customFormat="true" ht="13.5"/>
    <row r="8004" s="92" customFormat="true" ht="13.5"/>
    <row r="8005" s="92" customFormat="true" ht="13.5"/>
    <row r="8006" s="92" customFormat="true" ht="13.5"/>
    <row r="8007" s="92" customFormat="true" ht="13.5"/>
    <row r="8008" s="92" customFormat="true" ht="13.5"/>
    <row r="8009" s="92" customFormat="true" ht="13.5"/>
    <row r="8010" s="92" customFormat="true" ht="13.5"/>
    <row r="8011" s="92" customFormat="true" ht="13.5"/>
    <row r="8012" s="92" customFormat="true" ht="13.5"/>
    <row r="8013" s="92" customFormat="true" ht="13.5"/>
    <row r="8014" s="92" customFormat="true" ht="13.5"/>
    <row r="8015" s="92" customFormat="true" ht="13.5"/>
    <row r="8016" s="92" customFormat="true" ht="13.5"/>
    <row r="8017" s="92" customFormat="true" ht="13.5"/>
    <row r="8018" s="92" customFormat="true" ht="13.5"/>
    <row r="8019" s="92" customFormat="true" ht="13.5"/>
    <row r="8020" s="92" customFormat="true" ht="13.5"/>
    <row r="8021" s="92" customFormat="true" ht="13.5"/>
    <row r="8022" s="92" customFormat="true" ht="13.5"/>
    <row r="8023" s="92" customFormat="true" ht="13.5"/>
    <row r="8024" s="92" customFormat="true" ht="13.5"/>
    <row r="8025" s="92" customFormat="true" ht="13.5"/>
    <row r="8026" s="92" customFormat="true" ht="13.5"/>
    <row r="8027" s="92" customFormat="true" ht="13.5"/>
    <row r="8028" s="92" customFormat="true" ht="13.5"/>
    <row r="8029" s="92" customFormat="true" ht="13.5"/>
    <row r="8030" s="92" customFormat="true" ht="13.5"/>
    <row r="8031" s="92" customFormat="true" ht="13.5"/>
    <row r="8032" s="92" customFormat="true" ht="13.5"/>
    <row r="8033" s="92" customFormat="true" ht="13.5"/>
    <row r="8034" s="92" customFormat="true" ht="13.5"/>
    <row r="8035" s="92" customFormat="true" ht="13.5"/>
    <row r="8036" s="92" customFormat="true" ht="13.5"/>
    <row r="8037" s="92" customFormat="true" ht="13.5"/>
    <row r="8038" s="92" customFormat="true" ht="13.5"/>
    <row r="8039" s="92" customFormat="true" ht="13.5"/>
    <row r="8040" s="92" customFormat="true" ht="13.5"/>
    <row r="8041" s="92" customFormat="true" ht="13.5"/>
    <row r="8042" s="92" customFormat="true" ht="13.5"/>
    <row r="8043" s="92" customFormat="true" ht="13.5"/>
    <row r="8044" s="92" customFormat="true" ht="13.5"/>
    <row r="8045" s="92" customFormat="true" ht="13.5"/>
    <row r="8046" s="92" customFormat="true" ht="13.5"/>
    <row r="8047" s="92" customFormat="true" ht="13.5"/>
    <row r="8048" s="92" customFormat="true" ht="13.5"/>
    <row r="8049" s="92" customFormat="true" ht="13.5"/>
    <row r="8050" s="92" customFormat="true" ht="13.5"/>
    <row r="8051" s="92" customFormat="true" ht="13.5"/>
    <row r="8052" s="92" customFormat="true" ht="13.5"/>
    <row r="8053" s="92" customFormat="true" ht="13.5"/>
    <row r="8054" s="92" customFormat="true" ht="13.5"/>
    <row r="8055" s="92" customFormat="true" ht="13.5"/>
    <row r="8056" s="92" customFormat="true" ht="13.5"/>
    <row r="8057" s="92" customFormat="true" ht="13.5"/>
    <row r="8058" s="92" customFormat="true" ht="13.5"/>
    <row r="8059" s="92" customFormat="true" ht="13.5"/>
    <row r="8060" s="92" customFormat="true" ht="13.5"/>
    <row r="8061" s="92" customFormat="true" ht="13.5"/>
    <row r="8062" s="92" customFormat="true" ht="13.5"/>
    <row r="8063" s="92" customFormat="true" ht="13.5"/>
    <row r="8064" s="92" customFormat="true" ht="13.5"/>
    <row r="8065" s="92" customFormat="true" ht="13.5"/>
    <row r="8066" s="92" customFormat="true" ht="13.5"/>
    <row r="8067" s="92" customFormat="true" ht="13.5"/>
    <row r="8068" s="92" customFormat="true" ht="13.5"/>
    <row r="8069" s="92" customFormat="true" ht="13.5"/>
    <row r="8070" s="92" customFormat="true" ht="13.5"/>
    <row r="8071" s="92" customFormat="true" ht="13.5"/>
    <row r="8072" s="92" customFormat="true" ht="13.5"/>
    <row r="8073" s="92" customFormat="true" ht="13.5"/>
    <row r="8074" s="92" customFormat="true" ht="13.5"/>
    <row r="8075" s="92" customFormat="true" ht="13.5"/>
    <row r="8076" s="92" customFormat="true" ht="13.5"/>
    <row r="8077" s="92" customFormat="true" ht="13.5"/>
    <row r="8078" s="92" customFormat="true" ht="13.5"/>
    <row r="8079" s="92" customFormat="true" ht="13.5"/>
    <row r="8080" s="92" customFormat="true" ht="13.5"/>
    <row r="8081" s="92" customFormat="true" ht="13.5"/>
    <row r="8082" s="92" customFormat="true" ht="13.5"/>
    <row r="8083" s="92" customFormat="true" ht="13.5"/>
    <row r="8084" s="92" customFormat="true" ht="13.5"/>
    <row r="8085" s="92" customFormat="true" ht="13.5"/>
    <row r="8086" s="92" customFormat="true" ht="13.5"/>
    <row r="8087" s="92" customFormat="true" ht="13.5"/>
    <row r="8088" s="92" customFormat="true" ht="13.5"/>
    <row r="8089" s="92" customFormat="true" ht="13.5"/>
    <row r="8090" s="92" customFormat="true" ht="13.5"/>
    <row r="8091" s="92" customFormat="true" ht="13.5"/>
    <row r="8092" s="92" customFormat="true" ht="13.5"/>
    <row r="8093" s="92" customFormat="true" ht="13.5"/>
    <row r="8094" s="92" customFormat="true" ht="13.5"/>
    <row r="8095" s="92" customFormat="true" ht="13.5"/>
    <row r="8096" s="92" customFormat="true" ht="13.5"/>
    <row r="8097" s="92" customFormat="true" ht="13.5"/>
    <row r="8098" s="92" customFormat="true" ht="13.5"/>
    <row r="8099" s="92" customFormat="true" ht="13.5"/>
    <row r="8100" s="92" customFormat="true" ht="13.5"/>
    <row r="8101" s="92" customFormat="true" ht="13.5"/>
    <row r="8102" s="92" customFormat="true" ht="13.5"/>
    <row r="8103" s="92" customFormat="true" ht="13.5"/>
    <row r="8104" s="92" customFormat="true" ht="13.5"/>
    <row r="8105" s="92" customFormat="true" ht="13.5"/>
    <row r="8106" s="92" customFormat="true" ht="13.5"/>
    <row r="8107" s="92" customFormat="true" ht="13.5"/>
    <row r="8108" s="92" customFormat="true" ht="13.5"/>
    <row r="8109" s="92" customFormat="true" ht="13.5"/>
    <row r="8110" s="92" customFormat="true" ht="13.5"/>
    <row r="8111" s="92" customFormat="true" ht="13.5"/>
    <row r="8112" s="92" customFormat="true" ht="13.5"/>
    <row r="8113" s="92" customFormat="true" ht="13.5"/>
    <row r="8114" s="92" customFormat="true" ht="13.5"/>
    <row r="8115" s="92" customFormat="true" ht="13.5"/>
    <row r="8116" s="92" customFormat="true" ht="13.5"/>
    <row r="8117" s="92" customFormat="true" ht="13.5"/>
    <row r="8118" s="92" customFormat="true" ht="13.5"/>
    <row r="8119" s="92" customFormat="true" ht="13.5"/>
    <row r="8120" s="92" customFormat="true" ht="13.5"/>
    <row r="8121" s="92" customFormat="true" ht="13.5"/>
    <row r="8122" s="92" customFormat="true" ht="13.5"/>
    <row r="8123" s="92" customFormat="true" ht="13.5"/>
    <row r="8124" s="92" customFormat="true" ht="13.5"/>
    <row r="8125" s="92" customFormat="true" ht="13.5"/>
    <row r="8126" s="92" customFormat="true" ht="13.5"/>
    <row r="8127" s="92" customFormat="true" ht="13.5"/>
    <row r="8128" s="92" customFormat="true" ht="13.5"/>
    <row r="8129" s="92" customFormat="true" ht="13.5"/>
    <row r="8130" s="92" customFormat="true" ht="13.5"/>
    <row r="8131" s="92" customFormat="true" ht="13.5"/>
    <row r="8132" s="92" customFormat="true" ht="13.5"/>
    <row r="8133" s="92" customFormat="true" ht="13.5"/>
    <row r="8134" s="92" customFormat="true" ht="13.5"/>
    <row r="8135" s="92" customFormat="true" ht="13.5"/>
    <row r="8136" s="92" customFormat="true" ht="13.5"/>
    <row r="8137" s="92" customFormat="true" ht="13.5"/>
    <row r="8138" s="92" customFormat="true" ht="13.5"/>
    <row r="8139" s="92" customFormat="true" ht="13.5"/>
    <row r="8140" s="92" customFormat="true" ht="13.5"/>
    <row r="8141" s="92" customFormat="true" ht="13.5"/>
    <row r="8142" s="92" customFormat="true" ht="13.5"/>
    <row r="8143" s="92" customFormat="true" ht="13.5"/>
    <row r="8144" s="92" customFormat="true" ht="13.5"/>
    <row r="8145" s="92" customFormat="true" ht="13.5"/>
    <row r="8146" s="92" customFormat="true" ht="13.5"/>
    <row r="8147" s="92" customFormat="true" ht="13.5"/>
    <row r="8148" s="92" customFormat="true" ht="13.5"/>
    <row r="8149" s="92" customFormat="true" ht="13.5"/>
    <row r="8150" s="92" customFormat="true" ht="13.5"/>
    <row r="8151" s="92" customFormat="true" ht="13.5"/>
    <row r="8152" s="92" customFormat="true" ht="13.5"/>
    <row r="8153" s="92" customFormat="true" ht="13.5"/>
    <row r="8154" s="92" customFormat="true" ht="13.5"/>
    <row r="8155" s="92" customFormat="true" ht="13.5"/>
    <row r="8156" s="92" customFormat="true" ht="13.5"/>
    <row r="8157" s="92" customFormat="true" ht="13.5"/>
    <row r="8158" s="92" customFormat="true" ht="13.5"/>
    <row r="8159" s="92" customFormat="true" ht="13.5"/>
    <row r="8160" s="92" customFormat="true" ht="13.5"/>
    <row r="8161" s="92" customFormat="true" ht="13.5"/>
    <row r="8162" s="92" customFormat="true" ht="13.5"/>
    <row r="8163" s="92" customFormat="true" ht="13.5"/>
    <row r="8164" s="92" customFormat="true" ht="13.5"/>
    <row r="8165" s="92" customFormat="true" ht="13.5"/>
    <row r="8166" s="92" customFormat="true" ht="13.5"/>
    <row r="8167" s="92" customFormat="true" ht="13.5"/>
    <row r="8168" s="92" customFormat="true" ht="13.5"/>
    <row r="8169" s="92" customFormat="true" ht="13.5"/>
    <row r="8170" s="92" customFormat="true" ht="13.5"/>
    <row r="8171" s="92" customFormat="true" ht="13.5"/>
    <row r="8172" s="92" customFormat="true" ht="13.5"/>
    <row r="8173" s="92" customFormat="true" ht="13.5"/>
    <row r="8174" s="92" customFormat="true" ht="13.5"/>
    <row r="8175" s="92" customFormat="true" ht="13.5"/>
    <row r="8176" s="92" customFormat="true" ht="13.5"/>
    <row r="8177" s="92" customFormat="true" ht="13.5"/>
    <row r="8178" s="92" customFormat="true" ht="13.5"/>
    <row r="8179" s="92" customFormat="true" ht="13.5"/>
    <row r="8180" s="92" customFormat="true" ht="13.5"/>
    <row r="8181" s="92" customFormat="true" ht="13.5"/>
    <row r="8182" s="92" customFormat="true" ht="13.5"/>
    <row r="8183" s="92" customFormat="true" ht="13.5"/>
    <row r="8184" s="92" customFormat="true" ht="13.5"/>
    <row r="8185" s="92" customFormat="true" ht="13.5"/>
    <row r="8186" s="92" customFormat="true" ht="13.5"/>
    <row r="8187" s="92" customFormat="true" ht="13.5"/>
    <row r="8188" s="92" customFormat="true" ht="13.5"/>
    <row r="8189" s="92" customFormat="true" ht="13.5"/>
    <row r="8190" s="92" customFormat="true" ht="13.5"/>
    <row r="8191" s="92" customFormat="true" ht="13.5"/>
    <row r="8192" s="92" customFormat="true" ht="13.5"/>
    <row r="8193" s="92" customFormat="true" ht="13.5"/>
    <row r="8194" s="92" customFormat="true" ht="13.5"/>
    <row r="8195" s="92" customFormat="true" ht="13.5"/>
    <row r="8196" s="92" customFormat="true" ht="13.5"/>
    <row r="8197" s="92" customFormat="true" ht="13.5"/>
    <row r="8198" s="92" customFormat="true" ht="13.5"/>
    <row r="8199" s="92" customFormat="true" ht="13.5"/>
    <row r="8200" s="92" customFormat="true" ht="13.5"/>
    <row r="8201" s="92" customFormat="true" ht="13.5"/>
    <row r="8202" s="92" customFormat="true" ht="13.5"/>
    <row r="8203" s="92" customFormat="true" ht="13.5"/>
    <row r="8204" s="92" customFormat="true" ht="13.5"/>
    <row r="8205" s="92" customFormat="true" ht="13.5"/>
    <row r="8206" s="92" customFormat="true" ht="13.5"/>
    <row r="8207" s="92" customFormat="true" ht="13.5"/>
    <row r="8208" s="92" customFormat="true" ht="13.5"/>
    <row r="8209" s="92" customFormat="true" ht="13.5"/>
    <row r="8210" s="92" customFormat="true" ht="13.5"/>
    <row r="8211" s="92" customFormat="true" ht="13.5"/>
    <row r="8212" s="92" customFormat="true" ht="13.5"/>
    <row r="8213" s="92" customFormat="true" ht="13.5"/>
    <row r="8214" s="92" customFormat="true" ht="13.5"/>
    <row r="8215" s="92" customFormat="true" ht="13.5"/>
    <row r="8216" s="92" customFormat="true" ht="13.5"/>
    <row r="8217" s="92" customFormat="true" ht="13.5"/>
    <row r="8218" s="92" customFormat="true" ht="13.5"/>
    <row r="8219" s="92" customFormat="true" ht="13.5"/>
    <row r="8220" s="92" customFormat="true" ht="13.5"/>
    <row r="8221" s="92" customFormat="true" ht="13.5"/>
    <row r="8222" s="92" customFormat="true" ht="13.5"/>
    <row r="8223" s="92" customFormat="true" ht="13.5"/>
    <row r="8224" s="92" customFormat="true" ht="13.5"/>
    <row r="8225" s="92" customFormat="true" ht="13.5"/>
    <row r="8226" s="92" customFormat="true" ht="13.5"/>
    <row r="8227" s="92" customFormat="true" ht="13.5"/>
    <row r="8228" s="92" customFormat="true" ht="13.5"/>
    <row r="8229" s="92" customFormat="true" ht="13.5"/>
    <row r="8230" s="92" customFormat="true" ht="13.5"/>
    <row r="8231" s="92" customFormat="true" ht="13.5"/>
    <row r="8232" s="92" customFormat="true" ht="13.5"/>
    <row r="8233" s="92" customFormat="true" ht="13.5"/>
    <row r="8234" s="92" customFormat="true" ht="13.5"/>
    <row r="8235" s="92" customFormat="true" ht="13.5"/>
    <row r="8236" s="92" customFormat="true" ht="13.5"/>
    <row r="8237" s="92" customFormat="true" ht="13.5"/>
    <row r="8238" s="92" customFormat="true" ht="13.5"/>
    <row r="8239" s="92" customFormat="true" ht="13.5"/>
    <row r="8240" s="92" customFormat="true" ht="13.5"/>
    <row r="8241" s="92" customFormat="true" ht="13.5"/>
    <row r="8242" s="92" customFormat="true" ht="13.5"/>
    <row r="8243" s="92" customFormat="true" ht="13.5"/>
    <row r="8244" s="92" customFormat="true" ht="13.5"/>
    <row r="8245" s="92" customFormat="true" ht="13.5"/>
    <row r="8246" s="92" customFormat="true" ht="13.5"/>
    <row r="8247" s="92" customFormat="true" ht="13.5"/>
    <row r="8248" s="92" customFormat="true" ht="13.5"/>
    <row r="8249" s="92" customFormat="true" ht="13.5"/>
    <row r="8250" s="92" customFormat="true" ht="13.5"/>
    <row r="8251" s="92" customFormat="true" ht="13.5"/>
    <row r="8252" s="92" customFormat="true" ht="13.5"/>
    <row r="8253" s="92" customFormat="true" ht="13.5"/>
    <row r="8254" s="92" customFormat="true" ht="13.5"/>
    <row r="8255" s="92" customFormat="true" ht="13.5"/>
    <row r="8256" s="92" customFormat="true" ht="13.5"/>
    <row r="8257" s="92" customFormat="true" ht="13.5"/>
    <row r="8258" s="92" customFormat="true" ht="13.5"/>
    <row r="8259" s="92" customFormat="true" ht="13.5"/>
    <row r="8260" s="92" customFormat="true" ht="13.5"/>
    <row r="8261" s="92" customFormat="true" ht="13.5"/>
    <row r="8262" s="92" customFormat="true" ht="13.5"/>
    <row r="8263" s="92" customFormat="true" ht="13.5"/>
    <row r="8264" s="92" customFormat="true" ht="13.5"/>
    <row r="8265" s="92" customFormat="true" ht="13.5"/>
    <row r="8266" s="92" customFormat="true" ht="13.5"/>
    <row r="8267" s="92" customFormat="true" ht="13.5"/>
    <row r="8268" s="92" customFormat="true" ht="13.5"/>
    <row r="8269" s="92" customFormat="true" ht="13.5"/>
    <row r="8270" s="92" customFormat="true" ht="13.5"/>
    <row r="8271" s="92" customFormat="true" ht="13.5"/>
    <row r="8272" s="92" customFormat="true" ht="13.5"/>
    <row r="8273" s="92" customFormat="true" ht="13.5"/>
    <row r="8274" s="92" customFormat="true" ht="13.5"/>
    <row r="8275" s="92" customFormat="true" ht="13.5"/>
    <row r="8276" s="92" customFormat="true" ht="13.5"/>
    <row r="8277" s="92" customFormat="true" ht="13.5"/>
    <row r="8278" s="92" customFormat="true" ht="13.5"/>
    <row r="8279" s="92" customFormat="true" ht="13.5"/>
    <row r="8280" s="92" customFormat="true" ht="13.5"/>
    <row r="8281" s="92" customFormat="true" ht="13.5"/>
    <row r="8282" s="92" customFormat="true" ht="13.5"/>
    <row r="8283" s="92" customFormat="true" ht="13.5"/>
    <row r="8284" s="92" customFormat="true" ht="13.5"/>
    <row r="8285" s="92" customFormat="true" ht="13.5"/>
    <row r="8286" s="92" customFormat="true" ht="13.5"/>
    <row r="8287" s="92" customFormat="true" ht="13.5"/>
    <row r="8288" s="92" customFormat="true" ht="13.5"/>
    <row r="8289" s="92" customFormat="true" ht="13.5"/>
    <row r="8290" s="92" customFormat="true" ht="13.5"/>
    <row r="8291" s="92" customFormat="true" ht="13.5"/>
    <row r="8292" s="92" customFormat="true" ht="13.5"/>
    <row r="8293" s="92" customFormat="true" ht="13.5"/>
    <row r="8294" s="92" customFormat="true" ht="13.5"/>
    <row r="8295" s="92" customFormat="true" ht="13.5"/>
    <row r="8296" s="92" customFormat="true" ht="13.5"/>
    <row r="8297" s="92" customFormat="true" ht="13.5"/>
    <row r="8298" s="92" customFormat="true" ht="13.5"/>
    <row r="8299" s="92" customFormat="true" ht="13.5"/>
    <row r="8300" s="92" customFormat="true" ht="13.5"/>
    <row r="8301" s="92" customFormat="true" ht="13.5"/>
    <row r="8302" s="92" customFormat="true" ht="13.5"/>
    <row r="8303" s="92" customFormat="true" ht="13.5"/>
    <row r="8304" s="92" customFormat="true" ht="13.5"/>
    <row r="8305" s="92" customFormat="true" ht="13.5"/>
    <row r="8306" s="92" customFormat="true" ht="13.5"/>
    <row r="8307" s="92" customFormat="true" ht="13.5"/>
    <row r="8308" s="92" customFormat="true" ht="13.5"/>
    <row r="8309" s="92" customFormat="true" ht="13.5"/>
    <row r="8310" s="92" customFormat="true" ht="13.5"/>
    <row r="8311" s="92" customFormat="true" ht="13.5"/>
    <row r="8312" s="92" customFormat="true" ht="13.5"/>
    <row r="8313" s="92" customFormat="true" ht="13.5"/>
    <row r="8314" s="92" customFormat="true" ht="13.5"/>
    <row r="8315" s="92" customFormat="true" ht="13.5"/>
    <row r="8316" s="92" customFormat="true" ht="13.5"/>
    <row r="8317" s="92" customFormat="true" ht="13.5"/>
    <row r="8318" s="92" customFormat="true" ht="13.5"/>
    <row r="8319" s="92" customFormat="true" ht="13.5"/>
    <row r="8320" s="92" customFormat="true" ht="13.5"/>
    <row r="8321" s="92" customFormat="true" ht="13.5"/>
    <row r="8322" s="92" customFormat="true" ht="13.5"/>
    <row r="8323" s="92" customFormat="true" ht="13.5"/>
    <row r="8324" s="92" customFormat="true" ht="13.5"/>
    <row r="8325" s="92" customFormat="true" ht="13.5"/>
    <row r="8326" s="92" customFormat="true" ht="13.5"/>
    <row r="8327" s="92" customFormat="true" ht="13.5"/>
    <row r="8328" s="92" customFormat="true" ht="13.5"/>
    <row r="8329" s="92" customFormat="true" ht="13.5"/>
    <row r="8330" s="92" customFormat="true" ht="13.5"/>
    <row r="8331" s="92" customFormat="true" ht="13.5"/>
    <row r="8332" s="92" customFormat="true" ht="13.5"/>
    <row r="8333" s="92" customFormat="true" ht="13.5"/>
    <row r="8334" s="92" customFormat="true" ht="13.5"/>
    <row r="8335" s="92" customFormat="true" ht="13.5"/>
    <row r="8336" s="92" customFormat="true" ht="13.5"/>
    <row r="8337" s="92" customFormat="true" ht="13.5"/>
    <row r="8338" s="92" customFormat="true" ht="13.5"/>
    <row r="8339" s="92" customFormat="true" ht="13.5"/>
    <row r="8340" s="92" customFormat="true" ht="13.5"/>
    <row r="8341" s="92" customFormat="true" ht="13.5"/>
    <row r="8342" s="92" customFormat="true" ht="13.5"/>
    <row r="8343" s="92" customFormat="true" ht="13.5"/>
    <row r="8344" s="92" customFormat="true" ht="13.5"/>
    <row r="8345" s="92" customFormat="true" ht="13.5"/>
    <row r="8346" s="92" customFormat="true" ht="13.5"/>
    <row r="8347" s="92" customFormat="true" ht="13.5"/>
    <row r="8348" s="92" customFormat="true" ht="13.5"/>
    <row r="8349" s="92" customFormat="true" ht="13.5"/>
    <row r="8350" s="92" customFormat="true" ht="13.5"/>
    <row r="8351" s="92" customFormat="true" ht="13.5"/>
    <row r="8352" s="92" customFormat="true" ht="13.5"/>
    <row r="8353" s="92" customFormat="true" ht="13.5"/>
    <row r="8354" s="92" customFormat="true" ht="13.5"/>
    <row r="8355" s="92" customFormat="true" ht="13.5"/>
    <row r="8356" s="92" customFormat="true" ht="13.5"/>
    <row r="8357" s="92" customFormat="true" ht="13.5"/>
    <row r="8358" s="92" customFormat="true" ht="13.5"/>
    <row r="8359" s="92" customFormat="true" ht="13.5"/>
    <row r="8360" s="92" customFormat="true" ht="13.5"/>
    <row r="8361" s="92" customFormat="true" ht="13.5"/>
    <row r="8362" s="92" customFormat="true" ht="13.5"/>
    <row r="8363" s="92" customFormat="true" ht="13.5"/>
    <row r="8364" s="92" customFormat="true" ht="13.5"/>
    <row r="8365" s="92" customFormat="true" ht="13.5"/>
    <row r="8366" s="92" customFormat="true" ht="13.5"/>
    <row r="8367" s="92" customFormat="true" ht="13.5"/>
    <row r="8368" s="92" customFormat="true" ht="13.5"/>
    <row r="8369" s="92" customFormat="true" ht="13.5"/>
    <row r="8370" s="92" customFormat="true" ht="13.5"/>
    <row r="8371" s="92" customFormat="true" ht="13.5"/>
    <row r="8372" s="92" customFormat="true" ht="13.5"/>
    <row r="8373" s="92" customFormat="true" ht="13.5"/>
    <row r="8374" s="92" customFormat="true" ht="13.5"/>
    <row r="8375" s="92" customFormat="true" ht="13.5"/>
    <row r="8376" s="92" customFormat="true" ht="13.5"/>
    <row r="8377" s="92" customFormat="true" ht="13.5"/>
    <row r="8378" s="92" customFormat="true" ht="13.5"/>
    <row r="8379" s="92" customFormat="true" ht="13.5"/>
    <row r="8380" s="92" customFormat="true" ht="13.5"/>
    <row r="8381" s="92" customFormat="true" ht="13.5"/>
    <row r="8382" s="92" customFormat="true" ht="13.5"/>
    <row r="8383" s="92" customFormat="true" ht="13.5"/>
    <row r="8384" s="92" customFormat="true" ht="13.5"/>
    <row r="8385" s="92" customFormat="true" ht="13.5"/>
    <row r="8386" s="92" customFormat="true" ht="13.5"/>
    <row r="8387" s="92" customFormat="true" ht="13.5"/>
    <row r="8388" s="92" customFormat="true" ht="13.5"/>
    <row r="8389" s="92" customFormat="true" ht="13.5"/>
    <row r="8390" s="92" customFormat="true" ht="13.5"/>
    <row r="8391" s="92" customFormat="true" ht="13.5"/>
    <row r="8392" s="92" customFormat="true" ht="13.5"/>
    <row r="8393" s="92" customFormat="true" ht="13.5"/>
    <row r="8394" s="92" customFormat="true" ht="13.5"/>
    <row r="8395" s="92" customFormat="true" ht="13.5"/>
    <row r="8396" s="92" customFormat="true" ht="13.5"/>
    <row r="8397" s="92" customFormat="true" ht="13.5"/>
    <row r="8398" s="92" customFormat="true" ht="13.5"/>
    <row r="8399" s="92" customFormat="true" ht="13.5"/>
    <row r="8400" s="92" customFormat="true" ht="13.5"/>
    <row r="8401" s="92" customFormat="true" ht="13.5"/>
    <row r="8402" s="92" customFormat="true" ht="13.5"/>
    <row r="8403" s="92" customFormat="true" ht="13.5"/>
    <row r="8404" s="92" customFormat="true" ht="13.5"/>
    <row r="8405" s="92" customFormat="true" ht="13.5"/>
    <row r="8406" s="92" customFormat="true" ht="13.5"/>
    <row r="8407" s="92" customFormat="true" ht="13.5"/>
    <row r="8408" s="92" customFormat="true" ht="13.5"/>
    <row r="8409" s="92" customFormat="true" ht="13.5"/>
    <row r="8410" s="92" customFormat="true" ht="13.5"/>
    <row r="8411" s="92" customFormat="true" ht="13.5"/>
    <row r="8412" s="92" customFormat="true" ht="13.5"/>
    <row r="8413" s="92" customFormat="true" ht="13.5"/>
    <row r="8414" s="92" customFormat="true" ht="13.5"/>
    <row r="8415" s="92" customFormat="true" ht="13.5"/>
    <row r="8416" s="92" customFormat="true" ht="13.5"/>
    <row r="8417" s="92" customFormat="true" ht="13.5"/>
    <row r="8418" s="92" customFormat="true" ht="13.5"/>
    <row r="8419" s="92" customFormat="true" ht="13.5"/>
    <row r="8420" s="92" customFormat="true" ht="13.5"/>
    <row r="8421" s="92" customFormat="true" ht="13.5"/>
    <row r="8422" s="92" customFormat="true" ht="13.5"/>
    <row r="8423" s="92" customFormat="true" ht="13.5"/>
    <row r="8424" s="92" customFormat="true" ht="13.5"/>
    <row r="8425" s="92" customFormat="true" ht="13.5"/>
    <row r="8426" s="92" customFormat="true" ht="13.5"/>
    <row r="8427" s="92" customFormat="true" ht="13.5"/>
    <row r="8428" s="92" customFormat="true" ht="13.5"/>
    <row r="8429" s="92" customFormat="true" ht="13.5"/>
    <row r="8430" s="92" customFormat="true" ht="13.5"/>
    <row r="8431" s="92" customFormat="true" ht="13.5"/>
    <row r="8432" s="92" customFormat="true" ht="13.5"/>
    <row r="8433" s="92" customFormat="true" ht="13.5"/>
    <row r="8434" s="92" customFormat="true" ht="13.5"/>
    <row r="8435" s="92" customFormat="true" ht="13.5"/>
    <row r="8436" s="92" customFormat="true" ht="13.5"/>
    <row r="8437" s="92" customFormat="true" ht="13.5"/>
    <row r="8438" s="92" customFormat="true" ht="13.5"/>
    <row r="8439" s="92" customFormat="true" ht="13.5"/>
    <row r="8440" s="92" customFormat="true" ht="13.5"/>
    <row r="8441" s="92" customFormat="true" ht="13.5"/>
    <row r="8442" s="92" customFormat="true" ht="13.5"/>
    <row r="8443" s="92" customFormat="true" ht="13.5"/>
    <row r="8444" s="92" customFormat="true" ht="13.5"/>
    <row r="8445" s="92" customFormat="true" ht="13.5"/>
    <row r="8446" s="92" customFormat="true" ht="13.5"/>
    <row r="8447" s="92" customFormat="true" ht="13.5"/>
    <row r="8448" s="92" customFormat="true" ht="13.5"/>
    <row r="8449" s="92" customFormat="true" ht="13.5"/>
    <row r="8450" s="92" customFormat="true" ht="13.5"/>
    <row r="8451" s="92" customFormat="true" ht="13.5"/>
    <row r="8452" s="92" customFormat="true" ht="13.5"/>
    <row r="8453" s="92" customFormat="true" ht="13.5"/>
    <row r="8454" s="92" customFormat="true" ht="13.5"/>
    <row r="8455" s="92" customFormat="true" ht="13.5"/>
    <row r="8456" s="92" customFormat="true" ht="13.5"/>
    <row r="8457" s="92" customFormat="true" ht="13.5"/>
    <row r="8458" s="92" customFormat="true" ht="13.5"/>
    <row r="8459" s="92" customFormat="true" ht="13.5"/>
    <row r="8460" s="92" customFormat="true" ht="13.5"/>
    <row r="8461" s="92" customFormat="true" ht="13.5"/>
    <row r="8462" s="92" customFormat="true" ht="13.5"/>
    <row r="8463" s="92" customFormat="true" ht="13.5"/>
    <row r="8464" s="92" customFormat="true" ht="13.5"/>
    <row r="8465" s="92" customFormat="true" ht="13.5"/>
    <row r="8466" s="92" customFormat="true" ht="13.5"/>
    <row r="8467" s="92" customFormat="true" ht="13.5"/>
    <row r="8468" s="92" customFormat="true" ht="13.5"/>
    <row r="8469" s="92" customFormat="true" ht="13.5"/>
    <row r="8470" s="92" customFormat="true" ht="13.5"/>
    <row r="8471" s="92" customFormat="true" ht="13.5"/>
    <row r="8472" s="92" customFormat="true" ht="13.5"/>
    <row r="8473" s="92" customFormat="true" ht="13.5"/>
    <row r="8474" s="92" customFormat="true" ht="13.5"/>
    <row r="8475" s="92" customFormat="true" ht="13.5"/>
    <row r="8476" s="92" customFormat="true" ht="13.5"/>
    <row r="8477" s="92" customFormat="true" ht="13.5"/>
    <row r="8478" s="92" customFormat="true" ht="13.5"/>
    <row r="8479" s="92" customFormat="true" ht="13.5"/>
    <row r="8480" s="92" customFormat="true" ht="13.5"/>
    <row r="8481" s="92" customFormat="true" ht="13.5"/>
    <row r="8482" s="92" customFormat="true" ht="13.5"/>
    <row r="8483" s="92" customFormat="true" ht="13.5"/>
    <row r="8484" s="92" customFormat="true" ht="13.5"/>
    <row r="8485" s="92" customFormat="true" ht="13.5"/>
    <row r="8486" s="92" customFormat="true" ht="13.5"/>
    <row r="8487" s="92" customFormat="true" ht="13.5"/>
    <row r="8488" s="92" customFormat="true" ht="13.5"/>
    <row r="8489" s="92" customFormat="true" ht="13.5"/>
    <row r="8490" s="92" customFormat="true" ht="13.5"/>
    <row r="8491" s="92" customFormat="true" ht="13.5"/>
    <row r="8492" s="92" customFormat="true" ht="13.5"/>
    <row r="8493" s="92" customFormat="true" ht="13.5"/>
    <row r="8494" s="92" customFormat="true" ht="13.5"/>
    <row r="8495" s="92" customFormat="true" ht="13.5"/>
    <row r="8496" s="92" customFormat="true" ht="13.5"/>
    <row r="8497" s="92" customFormat="true" ht="13.5"/>
    <row r="8498" s="92" customFormat="true" ht="13.5"/>
    <row r="8499" s="92" customFormat="true" ht="13.5"/>
    <row r="8500" s="92" customFormat="true" ht="13.5"/>
    <row r="8501" s="92" customFormat="true" ht="13.5"/>
    <row r="8502" s="92" customFormat="true" ht="13.5"/>
    <row r="8503" s="92" customFormat="true" ht="13.5"/>
    <row r="8504" s="92" customFormat="true" ht="13.5"/>
    <row r="8505" s="92" customFormat="true" ht="13.5"/>
    <row r="8506" s="92" customFormat="true" ht="13.5"/>
    <row r="8507" s="92" customFormat="true" ht="13.5"/>
    <row r="8508" s="92" customFormat="true" ht="13.5"/>
    <row r="8509" s="92" customFormat="true" ht="13.5"/>
    <row r="8510" s="92" customFormat="true" ht="13.5"/>
    <row r="8511" s="92" customFormat="true" ht="13.5"/>
    <row r="8512" s="92" customFormat="true" ht="13.5"/>
    <row r="8513" s="92" customFormat="true" ht="13.5"/>
    <row r="8514" s="92" customFormat="true" ht="13.5"/>
    <row r="8515" s="92" customFormat="true" ht="13.5"/>
    <row r="8516" s="92" customFormat="true" ht="13.5"/>
    <row r="8517" s="92" customFormat="true" ht="13.5"/>
    <row r="8518" s="92" customFormat="true" ht="13.5"/>
    <row r="8519" s="92" customFormat="true" ht="13.5"/>
    <row r="8520" s="92" customFormat="true" ht="13.5"/>
    <row r="8521" s="92" customFormat="true" ht="13.5"/>
    <row r="8522" s="92" customFormat="true" ht="13.5"/>
    <row r="8523" s="92" customFormat="true" ht="13.5"/>
    <row r="8524" s="92" customFormat="true" ht="13.5"/>
    <row r="8525" s="92" customFormat="true" ht="13.5"/>
    <row r="8526" s="92" customFormat="true" ht="13.5"/>
    <row r="8527" s="92" customFormat="true" ht="13.5"/>
    <row r="8528" s="92" customFormat="true" ht="13.5"/>
    <row r="8529" s="92" customFormat="true" ht="13.5"/>
    <row r="8530" s="92" customFormat="true" ht="13.5"/>
    <row r="8531" s="92" customFormat="true" ht="13.5"/>
    <row r="8532" s="92" customFormat="true" ht="13.5"/>
    <row r="8533" s="92" customFormat="true" ht="13.5"/>
    <row r="8534" s="92" customFormat="true" ht="13.5"/>
    <row r="8535" s="92" customFormat="true" ht="13.5"/>
    <row r="8536" s="92" customFormat="true" ht="13.5"/>
    <row r="8537" s="92" customFormat="true" ht="13.5"/>
    <row r="8538" s="92" customFormat="true" ht="13.5"/>
    <row r="8539" s="92" customFormat="true" ht="13.5"/>
    <row r="8540" s="92" customFormat="true" ht="13.5"/>
    <row r="8541" s="92" customFormat="true" ht="13.5"/>
    <row r="8542" s="92" customFormat="true" ht="13.5"/>
    <row r="8543" s="92" customFormat="true" ht="13.5"/>
    <row r="8544" s="92" customFormat="true" ht="13.5"/>
    <row r="8545" s="92" customFormat="true" ht="13.5"/>
    <row r="8546" s="92" customFormat="true" ht="13.5"/>
    <row r="8547" s="92" customFormat="true" ht="13.5"/>
    <row r="8548" s="92" customFormat="true" ht="13.5"/>
    <row r="8549" s="92" customFormat="true" ht="13.5"/>
    <row r="8550" s="92" customFormat="true" ht="13.5"/>
    <row r="8551" s="92" customFormat="true" ht="13.5"/>
    <row r="8552" s="92" customFormat="true" ht="13.5"/>
    <row r="8553" s="92" customFormat="true" ht="13.5"/>
    <row r="8554" s="92" customFormat="true" ht="13.5"/>
    <row r="8555" s="92" customFormat="true" ht="13.5"/>
    <row r="8556" s="92" customFormat="true" ht="13.5"/>
    <row r="8557" s="92" customFormat="true" ht="13.5"/>
    <row r="8558" s="92" customFormat="true" ht="13.5"/>
    <row r="8559" s="92" customFormat="true" ht="13.5"/>
    <row r="8560" s="92" customFormat="true" ht="13.5"/>
    <row r="8561" s="92" customFormat="true" ht="13.5"/>
    <row r="8562" s="92" customFormat="true" ht="13.5"/>
    <row r="8563" s="92" customFormat="true" ht="13.5"/>
    <row r="8564" s="92" customFormat="true" ht="13.5"/>
    <row r="8565" s="92" customFormat="true" ht="13.5"/>
    <row r="8566" s="92" customFormat="true" ht="13.5"/>
    <row r="8567" s="92" customFormat="true" ht="13.5"/>
    <row r="8568" s="92" customFormat="true" ht="13.5"/>
    <row r="8569" s="92" customFormat="true" ht="13.5"/>
    <row r="8570" s="92" customFormat="true" ht="13.5"/>
    <row r="8571" s="92" customFormat="true" ht="13.5"/>
    <row r="8572" s="92" customFormat="true" ht="13.5"/>
    <row r="8573" s="92" customFormat="true" ht="13.5"/>
    <row r="8574" s="92" customFormat="true" ht="13.5"/>
    <row r="8575" s="92" customFormat="true" ht="13.5"/>
    <row r="8576" s="92" customFormat="true" ht="13.5"/>
    <row r="8577" s="92" customFormat="true" ht="13.5"/>
    <row r="8578" s="92" customFormat="true" ht="13.5"/>
    <row r="8579" s="92" customFormat="true" ht="13.5"/>
    <row r="8580" s="92" customFormat="true" ht="13.5"/>
    <row r="8581" s="92" customFormat="true" ht="13.5"/>
    <row r="8582" s="92" customFormat="true" ht="13.5"/>
    <row r="8583" s="92" customFormat="true" ht="13.5"/>
    <row r="8584" s="92" customFormat="true" ht="13.5"/>
    <row r="8585" s="92" customFormat="true" ht="13.5"/>
    <row r="8586" s="92" customFormat="true" ht="13.5"/>
    <row r="8587" s="92" customFormat="true" ht="13.5"/>
    <row r="8588" s="92" customFormat="true" ht="13.5"/>
    <row r="8589" s="92" customFormat="true" ht="13.5"/>
    <row r="8590" s="92" customFormat="true" ht="13.5"/>
    <row r="8591" s="92" customFormat="true" ht="13.5"/>
    <row r="8592" s="92" customFormat="true" ht="13.5"/>
    <row r="8593" s="92" customFormat="true" ht="13.5"/>
    <row r="8594" s="92" customFormat="true" ht="13.5"/>
    <row r="8595" s="92" customFormat="true" ht="13.5"/>
    <row r="8596" s="92" customFormat="true" ht="13.5"/>
    <row r="8597" s="92" customFormat="true" ht="13.5"/>
    <row r="8598" s="92" customFormat="true" ht="13.5"/>
    <row r="8599" s="92" customFormat="true" ht="13.5"/>
    <row r="8600" s="92" customFormat="true" ht="13.5"/>
    <row r="8601" s="92" customFormat="true" ht="13.5"/>
    <row r="8602" s="92" customFormat="true" ht="13.5"/>
    <row r="8603" s="92" customFormat="true" ht="13.5"/>
    <row r="8604" s="92" customFormat="true" ht="13.5"/>
    <row r="8605" s="92" customFormat="true" ht="13.5"/>
    <row r="8606" s="92" customFormat="true" ht="13.5"/>
    <row r="8607" s="92" customFormat="true" ht="13.5"/>
    <row r="8608" s="92" customFormat="true" ht="13.5"/>
    <row r="8609" s="92" customFormat="true" ht="13.5"/>
    <row r="8610" s="92" customFormat="true" ht="13.5"/>
    <row r="8611" s="92" customFormat="true" ht="13.5"/>
    <row r="8612" s="92" customFormat="true" ht="13.5"/>
    <row r="8613" s="92" customFormat="true" ht="13.5"/>
    <row r="8614" s="92" customFormat="true" ht="13.5"/>
    <row r="8615" s="92" customFormat="true" ht="13.5"/>
    <row r="8616" s="92" customFormat="true" ht="13.5"/>
    <row r="8617" s="92" customFormat="true" ht="13.5"/>
    <row r="8618" s="92" customFormat="true" ht="13.5"/>
    <row r="8619" s="92" customFormat="true" ht="13.5"/>
    <row r="8620" s="92" customFormat="true" ht="13.5"/>
    <row r="8621" s="92" customFormat="true" ht="13.5"/>
    <row r="8622" s="92" customFormat="true" ht="13.5"/>
    <row r="8623" s="92" customFormat="true" ht="13.5"/>
    <row r="8624" s="92" customFormat="true" ht="13.5"/>
    <row r="8625" s="92" customFormat="true" ht="13.5"/>
    <row r="8626" s="92" customFormat="true" ht="13.5"/>
    <row r="8627" s="92" customFormat="true" ht="13.5"/>
    <row r="8628" s="92" customFormat="true" ht="13.5"/>
    <row r="8629" s="92" customFormat="true" ht="13.5"/>
    <row r="8630" s="92" customFormat="true" ht="13.5"/>
    <row r="8631" s="92" customFormat="true" ht="13.5"/>
    <row r="8632" s="92" customFormat="true" ht="13.5"/>
    <row r="8633" s="92" customFormat="true" ht="13.5"/>
    <row r="8634" s="92" customFormat="true" ht="13.5"/>
    <row r="8635" s="92" customFormat="true" ht="13.5"/>
    <row r="8636" s="92" customFormat="true" ht="13.5"/>
    <row r="8637" s="92" customFormat="true" ht="13.5"/>
    <row r="8638" s="92" customFormat="true" ht="13.5"/>
    <row r="8639" s="92" customFormat="true" ht="13.5"/>
    <row r="8640" s="92" customFormat="true" ht="13.5"/>
    <row r="8641" s="92" customFormat="true" ht="13.5"/>
    <row r="8642" s="92" customFormat="true" ht="13.5"/>
    <row r="8643" s="92" customFormat="true" ht="13.5"/>
    <row r="8644" s="92" customFormat="true" ht="13.5"/>
    <row r="8645" s="92" customFormat="true" ht="13.5"/>
    <row r="8646" s="92" customFormat="true" ht="13.5"/>
    <row r="8647" s="92" customFormat="true" ht="13.5"/>
    <row r="8648" s="92" customFormat="true" ht="13.5"/>
    <row r="8649" s="92" customFormat="true" ht="13.5"/>
    <row r="8650" s="92" customFormat="true" ht="13.5"/>
    <row r="8651" s="92" customFormat="true" ht="13.5"/>
    <row r="8652" s="92" customFormat="true" ht="13.5"/>
    <row r="8653" s="92" customFormat="true" ht="13.5"/>
    <row r="8654" s="92" customFormat="true" ht="13.5"/>
    <row r="8655" s="92" customFormat="true" ht="13.5"/>
    <row r="8656" s="92" customFormat="true" ht="13.5"/>
    <row r="8657" s="92" customFormat="true" ht="13.5"/>
    <row r="8658" s="92" customFormat="true" ht="13.5"/>
    <row r="8659" s="92" customFormat="true" ht="13.5"/>
    <row r="8660" s="92" customFormat="true" ht="13.5"/>
    <row r="8661" s="92" customFormat="true" ht="13.5"/>
    <row r="8662" s="92" customFormat="true" ht="13.5"/>
    <row r="8663" s="92" customFormat="true" ht="13.5"/>
    <row r="8664" s="92" customFormat="true" ht="13.5"/>
    <row r="8665" s="92" customFormat="true" ht="13.5"/>
    <row r="8666" s="92" customFormat="true" ht="13.5"/>
    <row r="8667" s="92" customFormat="true" ht="13.5"/>
    <row r="8668" s="92" customFormat="true" ht="13.5"/>
    <row r="8669" s="92" customFormat="true" ht="13.5"/>
    <row r="8670" s="92" customFormat="true" ht="13.5"/>
    <row r="8671" s="92" customFormat="true" ht="13.5"/>
    <row r="8672" s="92" customFormat="true" ht="13.5"/>
    <row r="8673" s="92" customFormat="true" ht="13.5"/>
    <row r="8674" s="92" customFormat="true" ht="13.5"/>
    <row r="8675" s="92" customFormat="true" ht="13.5"/>
    <row r="8676" s="92" customFormat="true" ht="13.5"/>
    <row r="8677" s="92" customFormat="true" ht="13.5"/>
    <row r="8678" s="92" customFormat="true" ht="13.5"/>
    <row r="8679" s="92" customFormat="true" ht="13.5"/>
    <row r="8680" s="92" customFormat="true" ht="13.5"/>
    <row r="8681" s="92" customFormat="true" ht="13.5"/>
    <row r="8682" s="92" customFormat="true" ht="13.5"/>
    <row r="8683" s="92" customFormat="true" ht="13.5"/>
    <row r="8684" s="92" customFormat="true" ht="13.5"/>
    <row r="8685" s="92" customFormat="true" ht="13.5"/>
    <row r="8686" s="92" customFormat="true" ht="13.5"/>
    <row r="8687" s="92" customFormat="true" ht="13.5"/>
    <row r="8688" s="92" customFormat="true" ht="13.5"/>
    <row r="8689" s="92" customFormat="true" ht="13.5"/>
    <row r="8690" s="92" customFormat="true" ht="13.5"/>
    <row r="8691" s="92" customFormat="true" ht="13.5"/>
    <row r="8692" s="92" customFormat="true" ht="13.5"/>
    <row r="8693" s="92" customFormat="true" ht="13.5"/>
    <row r="8694" s="92" customFormat="true" ht="13.5"/>
    <row r="8695" s="92" customFormat="true" ht="13.5"/>
    <row r="8696" s="92" customFormat="true" ht="13.5"/>
    <row r="8697" s="92" customFormat="true" ht="13.5"/>
    <row r="8698" s="92" customFormat="true" ht="13.5"/>
    <row r="8699" s="92" customFormat="true" ht="13.5"/>
    <row r="8700" s="92" customFormat="true" ht="13.5"/>
    <row r="8701" s="92" customFormat="true" ht="13.5"/>
    <row r="8702" s="92" customFormat="true" ht="13.5"/>
    <row r="8703" s="92" customFormat="true" ht="13.5"/>
    <row r="8704" s="92" customFormat="true" ht="13.5"/>
    <row r="8705" s="92" customFormat="true" ht="13.5"/>
    <row r="8706" s="92" customFormat="true" ht="13.5"/>
    <row r="8707" s="92" customFormat="true" ht="13.5"/>
    <row r="8708" s="92" customFormat="true" ht="13.5"/>
    <row r="8709" s="92" customFormat="true" ht="13.5"/>
    <row r="8710" s="92" customFormat="true" ht="13.5"/>
    <row r="8711" s="92" customFormat="true" ht="13.5"/>
    <row r="8712" s="92" customFormat="true" ht="13.5"/>
    <row r="8713" s="92" customFormat="true" ht="13.5"/>
    <row r="8714" s="92" customFormat="true" ht="13.5"/>
    <row r="8715" s="92" customFormat="true" ht="13.5"/>
    <row r="8716" s="92" customFormat="true" ht="13.5"/>
    <row r="8717" s="92" customFormat="true" ht="13.5"/>
    <row r="8718" s="92" customFormat="true" ht="13.5"/>
    <row r="8719" s="92" customFormat="true" ht="13.5"/>
    <row r="8720" s="92" customFormat="true" ht="13.5"/>
    <row r="8721" s="92" customFormat="true" ht="13.5"/>
    <row r="8722" s="92" customFormat="true" ht="13.5"/>
    <row r="8723" s="92" customFormat="true" ht="13.5"/>
    <row r="8724" s="92" customFormat="true" ht="13.5"/>
    <row r="8725" s="92" customFormat="true" ht="13.5"/>
    <row r="8726" s="92" customFormat="true" ht="13.5"/>
    <row r="8727" s="92" customFormat="true" ht="13.5"/>
    <row r="8728" s="92" customFormat="true" ht="13.5"/>
    <row r="8729" s="92" customFormat="true" ht="13.5"/>
    <row r="8730" s="92" customFormat="true" ht="13.5"/>
    <row r="8731" s="92" customFormat="true" ht="13.5"/>
    <row r="8732" s="92" customFormat="true" ht="13.5"/>
    <row r="8733" s="92" customFormat="true" ht="13.5"/>
    <row r="8734" s="92" customFormat="true" ht="13.5"/>
    <row r="8735" s="92" customFormat="true" ht="13.5"/>
    <row r="8736" s="92" customFormat="true" ht="13.5"/>
    <row r="8737" s="92" customFormat="true" ht="13.5"/>
    <row r="8738" s="92" customFormat="true" ht="13.5"/>
    <row r="8739" s="92" customFormat="true" ht="13.5"/>
    <row r="8740" s="92" customFormat="true" ht="13.5"/>
    <row r="8741" s="92" customFormat="true" ht="13.5"/>
    <row r="8742" s="92" customFormat="true" ht="13.5"/>
    <row r="8743" s="92" customFormat="true" ht="13.5"/>
    <row r="8744" s="92" customFormat="true" ht="13.5"/>
    <row r="8745" s="92" customFormat="true" ht="13.5"/>
    <row r="8746" s="92" customFormat="true" ht="13.5"/>
    <row r="8747" s="92" customFormat="true" ht="13.5"/>
    <row r="8748" s="92" customFormat="true" ht="13.5"/>
    <row r="8749" s="92" customFormat="true" ht="13.5"/>
    <row r="8750" s="92" customFormat="true" ht="13.5"/>
    <row r="8751" s="92" customFormat="true" ht="13.5"/>
    <row r="8752" s="92" customFormat="true" ht="13.5"/>
    <row r="8753" s="92" customFormat="true" ht="13.5"/>
    <row r="8754" s="92" customFormat="true" ht="13.5"/>
    <row r="8755" s="92" customFormat="true" ht="13.5"/>
    <row r="8756" s="92" customFormat="true" ht="13.5"/>
    <row r="8757" s="92" customFormat="true" ht="13.5"/>
    <row r="8758" s="92" customFormat="true" ht="13.5"/>
    <row r="8759" s="92" customFormat="true" ht="13.5"/>
    <row r="8760" s="92" customFormat="true" ht="13.5"/>
    <row r="8761" s="92" customFormat="true" ht="13.5"/>
    <row r="8762" s="92" customFormat="true" ht="13.5"/>
    <row r="8763" s="92" customFormat="true" ht="13.5"/>
    <row r="8764" s="92" customFormat="true" ht="13.5"/>
    <row r="8765" s="92" customFormat="true" ht="13.5"/>
    <row r="8766" s="92" customFormat="true" ht="13.5"/>
    <row r="8767" s="92" customFormat="true" ht="13.5"/>
    <row r="8768" s="92" customFormat="true" ht="13.5"/>
    <row r="8769" s="92" customFormat="true" ht="13.5"/>
    <row r="8770" s="92" customFormat="true" ht="13.5"/>
    <row r="8771" s="92" customFormat="true" ht="13.5"/>
    <row r="8772" s="92" customFormat="true" ht="13.5"/>
    <row r="8773" s="92" customFormat="true" ht="13.5"/>
    <row r="8774" s="92" customFormat="true" ht="13.5"/>
    <row r="8775" s="92" customFormat="true" ht="13.5"/>
    <row r="8776" s="92" customFormat="true" ht="13.5"/>
    <row r="8777" s="92" customFormat="true" ht="13.5"/>
    <row r="8778" s="92" customFormat="true" ht="13.5"/>
    <row r="8779" s="92" customFormat="true" ht="13.5"/>
    <row r="8780" s="92" customFormat="true" ht="13.5"/>
    <row r="8781" s="92" customFormat="true" ht="13.5"/>
    <row r="8782" s="92" customFormat="true" ht="13.5"/>
    <row r="8783" s="92" customFormat="true" ht="13.5"/>
    <row r="8784" s="92" customFormat="true" ht="13.5"/>
    <row r="8785" s="92" customFormat="true" ht="13.5"/>
    <row r="8786" s="92" customFormat="true" ht="13.5"/>
    <row r="8787" s="92" customFormat="true" ht="13.5"/>
    <row r="8788" s="92" customFormat="true" ht="13.5"/>
    <row r="8789" s="92" customFormat="true" ht="13.5"/>
    <row r="8790" s="92" customFormat="true" ht="13.5"/>
    <row r="8791" s="92" customFormat="true" ht="13.5"/>
    <row r="8792" s="92" customFormat="true" ht="13.5"/>
    <row r="8793" s="92" customFormat="true" ht="13.5"/>
    <row r="8794" s="92" customFormat="true" ht="13.5"/>
    <row r="8795" s="92" customFormat="true" ht="13.5"/>
    <row r="8796" s="92" customFormat="true" ht="13.5"/>
    <row r="8797" s="92" customFormat="true" ht="13.5"/>
    <row r="8798" s="92" customFormat="true" ht="13.5"/>
    <row r="8799" s="92" customFormat="true" ht="13.5"/>
    <row r="8800" s="92" customFormat="true" ht="13.5"/>
    <row r="8801" s="92" customFormat="true" ht="13.5"/>
    <row r="8802" s="92" customFormat="true" ht="13.5"/>
    <row r="8803" s="92" customFormat="true" ht="13.5"/>
    <row r="8804" s="92" customFormat="true" ht="13.5"/>
    <row r="8805" s="92" customFormat="true" ht="13.5"/>
    <row r="8806" s="92" customFormat="true" ht="13.5"/>
    <row r="8807" s="92" customFormat="true" ht="13.5"/>
    <row r="8808" s="92" customFormat="true" ht="13.5"/>
    <row r="8809" s="92" customFormat="true" ht="13.5"/>
    <row r="8810" s="92" customFormat="true" ht="13.5"/>
    <row r="8811" s="92" customFormat="true" ht="13.5"/>
    <row r="8812" s="92" customFormat="true" ht="13.5"/>
    <row r="8813" s="92" customFormat="true" ht="13.5"/>
    <row r="8814" s="92" customFormat="true" ht="13.5"/>
    <row r="8815" s="92" customFormat="true" ht="13.5"/>
    <row r="8816" s="92" customFormat="true" ht="13.5"/>
    <row r="8817" s="92" customFormat="true" ht="13.5"/>
    <row r="8818" s="92" customFormat="true" ht="13.5"/>
    <row r="8819" s="92" customFormat="true" ht="13.5"/>
    <row r="8820" s="92" customFormat="true" ht="13.5"/>
    <row r="8821" s="92" customFormat="true" ht="13.5"/>
    <row r="8822" s="92" customFormat="true" ht="13.5"/>
    <row r="8823" s="92" customFormat="true" ht="13.5"/>
    <row r="8824" s="92" customFormat="true" ht="13.5"/>
    <row r="8825" s="92" customFormat="true" ht="13.5"/>
    <row r="8826" s="92" customFormat="true" ht="13.5"/>
    <row r="8827" s="92" customFormat="true" ht="13.5"/>
    <row r="8828" s="92" customFormat="true" ht="13.5"/>
    <row r="8829" s="92" customFormat="true" ht="13.5"/>
    <row r="8830" s="92" customFormat="true" ht="13.5"/>
    <row r="8831" s="92" customFormat="true" ht="13.5"/>
    <row r="8832" s="92" customFormat="true" ht="13.5"/>
    <row r="8833" s="92" customFormat="true" ht="13.5"/>
    <row r="8834" s="92" customFormat="true" ht="13.5"/>
    <row r="8835" s="92" customFormat="true" ht="13.5"/>
    <row r="8836" s="92" customFormat="true" ht="13.5"/>
    <row r="8837" s="92" customFormat="true" ht="13.5"/>
    <row r="8838" s="92" customFormat="true" ht="13.5"/>
    <row r="8839" s="92" customFormat="true" ht="13.5"/>
    <row r="8840" s="92" customFormat="true" ht="13.5"/>
    <row r="8841" s="92" customFormat="true" ht="13.5"/>
    <row r="8842" s="92" customFormat="true" ht="13.5"/>
    <row r="8843" s="92" customFormat="true" ht="13.5"/>
    <row r="8844" s="92" customFormat="true" ht="13.5"/>
    <row r="8845" s="92" customFormat="true" ht="13.5"/>
    <row r="8846" s="92" customFormat="true" ht="13.5"/>
    <row r="8847" s="92" customFormat="true" ht="13.5"/>
    <row r="8848" s="92" customFormat="true" ht="13.5"/>
    <row r="8849" s="92" customFormat="true" ht="13.5"/>
    <row r="8850" s="92" customFormat="true" ht="13.5"/>
    <row r="8851" s="92" customFormat="true" ht="13.5"/>
    <row r="8852" s="92" customFormat="true" ht="13.5"/>
    <row r="8853" s="92" customFormat="true" ht="13.5"/>
    <row r="8854" s="92" customFormat="true" ht="13.5"/>
    <row r="8855" s="92" customFormat="true" ht="13.5"/>
    <row r="8856" s="92" customFormat="true" ht="13.5"/>
    <row r="8857" s="92" customFormat="true" ht="13.5"/>
    <row r="8858" s="92" customFormat="true" ht="13.5"/>
    <row r="8859" s="92" customFormat="true" ht="13.5"/>
    <row r="8860" s="92" customFormat="true" ht="13.5"/>
    <row r="8861" s="92" customFormat="true" ht="13.5"/>
    <row r="8862" s="92" customFormat="true" ht="13.5"/>
    <row r="8863" s="92" customFormat="true" ht="13.5"/>
    <row r="8864" s="92" customFormat="true" ht="13.5"/>
    <row r="8865" s="92" customFormat="true" ht="13.5"/>
    <row r="8866" s="92" customFormat="true" ht="13.5"/>
    <row r="8867" s="92" customFormat="true" ht="13.5"/>
    <row r="8868" s="92" customFormat="true" ht="13.5"/>
    <row r="8869" s="92" customFormat="true" ht="13.5"/>
    <row r="8870" s="92" customFormat="true" ht="13.5"/>
    <row r="8871" s="92" customFormat="true" ht="13.5"/>
    <row r="8872" s="92" customFormat="true" ht="13.5"/>
    <row r="8873" s="92" customFormat="true" ht="13.5"/>
    <row r="8874" s="92" customFormat="true" ht="13.5"/>
    <row r="8875" s="92" customFormat="true" ht="13.5"/>
    <row r="8876" s="92" customFormat="true" ht="13.5"/>
    <row r="8877" s="92" customFormat="true" ht="13.5"/>
    <row r="8878" s="92" customFormat="true" ht="13.5"/>
    <row r="8879" s="92" customFormat="true" ht="13.5"/>
    <row r="8880" s="92" customFormat="true" ht="13.5"/>
    <row r="8881" s="92" customFormat="true" ht="13.5"/>
    <row r="8882" s="92" customFormat="true" ht="13.5"/>
    <row r="8883" s="92" customFormat="true" ht="13.5"/>
    <row r="8884" s="92" customFormat="true" ht="13.5"/>
    <row r="8885" s="92" customFormat="true" ht="13.5"/>
    <row r="8886" s="92" customFormat="true" ht="13.5"/>
    <row r="8887" s="92" customFormat="true" ht="13.5"/>
    <row r="8888" s="92" customFormat="true" ht="13.5"/>
    <row r="8889" s="92" customFormat="true" ht="13.5"/>
    <row r="8890" s="92" customFormat="true" ht="13.5"/>
    <row r="8891" s="92" customFormat="true" ht="13.5"/>
    <row r="8892" s="92" customFormat="true" ht="13.5"/>
    <row r="8893" s="92" customFormat="true" ht="13.5"/>
    <row r="8894" s="92" customFormat="true" ht="13.5"/>
    <row r="8895" s="92" customFormat="true" ht="13.5"/>
    <row r="8896" s="92" customFormat="true" ht="13.5"/>
    <row r="8897" s="92" customFormat="true" ht="13.5"/>
    <row r="8898" s="92" customFormat="true" ht="13.5"/>
    <row r="8899" s="92" customFormat="true" ht="13.5"/>
    <row r="8900" s="92" customFormat="true" ht="13.5"/>
    <row r="8901" s="92" customFormat="true" ht="13.5"/>
    <row r="8902" s="92" customFormat="true" ht="13.5"/>
    <row r="8903" s="92" customFormat="true" ht="13.5"/>
    <row r="8904" s="92" customFormat="true" ht="13.5"/>
    <row r="8905" s="92" customFormat="true" ht="13.5"/>
    <row r="8906" s="92" customFormat="true" ht="13.5"/>
    <row r="8907" s="92" customFormat="true" ht="13.5"/>
    <row r="8908" s="92" customFormat="true" ht="13.5"/>
    <row r="8909" s="92" customFormat="true" ht="13.5"/>
    <row r="8910" s="92" customFormat="true" ht="13.5"/>
    <row r="8911" s="92" customFormat="true" ht="13.5"/>
    <row r="8912" s="92" customFormat="true" ht="13.5"/>
    <row r="8913" s="92" customFormat="true" ht="13.5"/>
    <row r="8914" s="92" customFormat="true" ht="13.5"/>
    <row r="8915" s="92" customFormat="true" ht="13.5"/>
    <row r="8916" s="92" customFormat="true" ht="13.5"/>
    <row r="8917" s="92" customFormat="true" ht="13.5"/>
    <row r="8918" s="92" customFormat="true" ht="13.5"/>
    <row r="8919" s="92" customFormat="true" ht="13.5"/>
    <row r="8920" s="92" customFormat="true" ht="13.5"/>
    <row r="8921" s="92" customFormat="true" ht="13.5"/>
    <row r="8922" s="92" customFormat="true" ht="13.5"/>
    <row r="8923" s="92" customFormat="true" ht="13.5"/>
    <row r="8924" s="92" customFormat="true" ht="13.5"/>
    <row r="8925" s="92" customFormat="true" ht="13.5"/>
    <row r="8926" s="92" customFormat="true" ht="13.5"/>
    <row r="8927" s="92" customFormat="true" ht="13.5"/>
    <row r="8928" s="92" customFormat="true" ht="13.5"/>
    <row r="8929" s="92" customFormat="true" ht="13.5"/>
    <row r="8930" s="92" customFormat="true" ht="13.5"/>
    <row r="8931" s="92" customFormat="true" ht="13.5"/>
    <row r="8932" s="92" customFormat="true" ht="13.5"/>
    <row r="8933" s="92" customFormat="true" ht="13.5"/>
    <row r="8934" s="92" customFormat="true" ht="13.5"/>
    <row r="8935" s="92" customFormat="true" ht="13.5"/>
    <row r="8936" s="92" customFormat="true" ht="13.5"/>
    <row r="8937" s="92" customFormat="true" ht="13.5"/>
    <row r="8938" s="92" customFormat="true" ht="13.5"/>
    <row r="8939" s="92" customFormat="true" ht="13.5"/>
    <row r="8940" s="92" customFormat="true" ht="13.5"/>
    <row r="8941" s="92" customFormat="true" ht="13.5"/>
    <row r="8942" s="92" customFormat="true" ht="13.5"/>
    <row r="8943" s="92" customFormat="true" ht="13.5"/>
    <row r="8944" s="92" customFormat="true" ht="13.5"/>
    <row r="8945" s="92" customFormat="true" ht="13.5"/>
    <row r="8946" s="92" customFormat="true" ht="13.5"/>
    <row r="8947" s="92" customFormat="true" ht="13.5"/>
    <row r="8948" s="92" customFormat="true" ht="13.5"/>
    <row r="8949" s="92" customFormat="true" ht="13.5"/>
    <row r="8950" s="92" customFormat="true" ht="13.5"/>
    <row r="8951" s="92" customFormat="true" ht="13.5"/>
    <row r="8952" s="92" customFormat="true" ht="13.5"/>
    <row r="8953" s="92" customFormat="true" ht="13.5"/>
    <row r="8954" s="92" customFormat="true" ht="13.5"/>
    <row r="8955" s="92" customFormat="true" ht="13.5"/>
    <row r="8956" s="92" customFormat="true" ht="13.5"/>
    <row r="8957" s="92" customFormat="true" ht="13.5"/>
    <row r="8958" s="92" customFormat="true" ht="13.5"/>
    <row r="8959" s="92" customFormat="true" ht="13.5"/>
    <row r="8960" s="92" customFormat="true" ht="13.5"/>
    <row r="8961" s="92" customFormat="true" ht="13.5"/>
    <row r="8962" s="92" customFormat="true" ht="13.5"/>
    <row r="8963" s="92" customFormat="true" ht="13.5"/>
    <row r="8964" s="92" customFormat="true" ht="13.5"/>
    <row r="8965" s="92" customFormat="true" ht="13.5"/>
    <row r="8966" s="92" customFormat="true" ht="13.5"/>
    <row r="8967" s="92" customFormat="true" ht="13.5"/>
    <row r="8968" s="92" customFormat="true" ht="13.5"/>
    <row r="8969" s="92" customFormat="true" ht="13.5"/>
    <row r="8970" s="92" customFormat="true" ht="13.5"/>
    <row r="8971" s="92" customFormat="true" ht="13.5"/>
    <row r="8972" s="92" customFormat="true" ht="13.5"/>
    <row r="8973" s="92" customFormat="true" ht="13.5"/>
    <row r="8974" s="92" customFormat="true" ht="13.5"/>
    <row r="8975" s="92" customFormat="true" ht="13.5"/>
    <row r="8976" s="92" customFormat="true" ht="13.5"/>
    <row r="8977" s="92" customFormat="true" ht="13.5"/>
    <row r="8978" s="92" customFormat="true" ht="13.5"/>
    <row r="8979" s="92" customFormat="true" ht="13.5"/>
    <row r="8980" s="92" customFormat="true" ht="13.5"/>
    <row r="8981" s="92" customFormat="true" ht="13.5"/>
    <row r="8982" s="92" customFormat="true" ht="13.5"/>
    <row r="8983" s="92" customFormat="true" ht="13.5"/>
    <row r="8984" s="92" customFormat="true" ht="13.5"/>
    <row r="8985" s="92" customFormat="true" ht="13.5"/>
    <row r="8986" s="92" customFormat="true" ht="13.5"/>
    <row r="8987" s="92" customFormat="true" ht="13.5"/>
    <row r="8988" s="92" customFormat="true" ht="13.5"/>
    <row r="8989" s="92" customFormat="true" ht="13.5"/>
    <row r="8990" s="92" customFormat="true" ht="13.5"/>
    <row r="8991" s="92" customFormat="true" ht="13.5"/>
    <row r="8992" s="92" customFormat="true" ht="13.5"/>
    <row r="8993" s="92" customFormat="true" ht="13.5"/>
    <row r="8994" s="92" customFormat="true" ht="13.5"/>
    <row r="8995" s="92" customFormat="true" ht="13.5"/>
    <row r="8996" s="92" customFormat="true" ht="13.5"/>
    <row r="8997" s="92" customFormat="true" ht="13.5"/>
    <row r="8998" s="92" customFormat="true" ht="13.5"/>
    <row r="8999" s="92" customFormat="true" ht="13.5"/>
    <row r="9000" s="92" customFormat="true" ht="13.5"/>
    <row r="9001" s="92" customFormat="true" ht="13.5"/>
    <row r="9002" s="92" customFormat="true" ht="13.5"/>
    <row r="9003" s="92" customFormat="true" ht="13.5"/>
    <row r="9004" s="92" customFormat="true" ht="13.5"/>
    <row r="9005" s="92" customFormat="true" ht="13.5"/>
    <row r="9006" s="92" customFormat="true" ht="13.5"/>
    <row r="9007" s="92" customFormat="true" ht="13.5"/>
    <row r="9008" s="92" customFormat="true" ht="13.5"/>
    <row r="9009" s="92" customFormat="true" ht="13.5"/>
    <row r="9010" s="92" customFormat="true" ht="13.5"/>
    <row r="9011" s="92" customFormat="true" ht="13.5"/>
    <row r="9012" s="92" customFormat="true" ht="13.5"/>
    <row r="9013" s="92" customFormat="true" ht="13.5"/>
    <row r="9014" s="92" customFormat="true" ht="13.5"/>
    <row r="9015" s="92" customFormat="true" ht="13.5"/>
    <row r="9016" s="92" customFormat="true" ht="13.5"/>
    <row r="9017" s="92" customFormat="true" ht="13.5"/>
    <row r="9018" s="92" customFormat="true" ht="13.5"/>
    <row r="9019" s="92" customFormat="true" ht="13.5"/>
    <row r="9020" s="92" customFormat="true" ht="13.5"/>
    <row r="9021" s="92" customFormat="true" ht="13.5"/>
    <row r="9022" s="92" customFormat="true" ht="13.5"/>
    <row r="9023" s="92" customFormat="true" ht="13.5"/>
    <row r="9024" s="92" customFormat="true" ht="13.5"/>
    <row r="9025" s="92" customFormat="true" ht="13.5"/>
    <row r="9026" s="92" customFormat="true" ht="13.5"/>
    <row r="9027" s="92" customFormat="true" ht="13.5"/>
    <row r="9028" s="92" customFormat="true" ht="13.5"/>
    <row r="9029" s="92" customFormat="true" ht="13.5"/>
    <row r="9030" s="92" customFormat="true" ht="13.5"/>
    <row r="9031" s="92" customFormat="true" ht="13.5"/>
    <row r="9032" s="92" customFormat="true" ht="13.5"/>
    <row r="9033" s="92" customFormat="true" ht="13.5"/>
    <row r="9034" s="92" customFormat="true" ht="13.5"/>
    <row r="9035" s="92" customFormat="true" ht="13.5"/>
    <row r="9036" s="92" customFormat="true" ht="13.5"/>
    <row r="9037" s="92" customFormat="true" ht="13.5"/>
    <row r="9038" s="92" customFormat="true" ht="13.5"/>
    <row r="9039" s="92" customFormat="true" ht="13.5"/>
    <row r="9040" s="92" customFormat="true" ht="13.5"/>
    <row r="9041" s="92" customFormat="true" ht="13.5"/>
    <row r="9042" s="92" customFormat="true" ht="13.5"/>
    <row r="9043" s="92" customFormat="true" ht="13.5"/>
    <row r="9044" s="92" customFormat="true" ht="13.5"/>
    <row r="9045" s="92" customFormat="true" ht="13.5"/>
    <row r="9046" s="92" customFormat="true" ht="13.5"/>
    <row r="9047" s="92" customFormat="true" ht="13.5"/>
    <row r="9048" s="92" customFormat="true" ht="13.5"/>
    <row r="9049" s="92" customFormat="true" ht="13.5"/>
    <row r="9050" s="92" customFormat="true" ht="13.5"/>
    <row r="9051" s="92" customFormat="true" ht="13.5"/>
    <row r="9052" s="92" customFormat="true" ht="13.5"/>
    <row r="9053" s="92" customFormat="true" ht="13.5"/>
    <row r="9054" s="92" customFormat="true" ht="13.5"/>
    <row r="9055" s="92" customFormat="true" ht="13.5"/>
    <row r="9056" s="92" customFormat="true" ht="13.5"/>
    <row r="9057" s="92" customFormat="true" ht="13.5"/>
    <row r="9058" s="92" customFormat="true" ht="13.5"/>
    <row r="9059" s="92" customFormat="true" ht="13.5"/>
    <row r="9060" s="92" customFormat="true" ht="13.5"/>
    <row r="9061" s="92" customFormat="true" ht="13.5"/>
    <row r="9062" s="92" customFormat="true" ht="13.5"/>
    <row r="9063" s="92" customFormat="true" ht="13.5"/>
    <row r="9064" s="92" customFormat="true" ht="13.5"/>
    <row r="9065" s="92" customFormat="true" ht="13.5"/>
    <row r="9066" s="92" customFormat="true" ht="13.5"/>
    <row r="9067" s="92" customFormat="true" ht="13.5"/>
    <row r="9068" s="92" customFormat="true" ht="13.5"/>
    <row r="9069" s="92" customFormat="true" ht="13.5"/>
    <row r="9070" s="92" customFormat="true" ht="13.5"/>
    <row r="9071" s="92" customFormat="true" ht="13.5"/>
    <row r="9072" s="92" customFormat="true" ht="13.5"/>
    <row r="9073" s="92" customFormat="true" ht="13.5"/>
    <row r="9074" s="92" customFormat="true" ht="13.5"/>
    <row r="9075" s="92" customFormat="true" ht="13.5"/>
    <row r="9076" s="92" customFormat="true" ht="13.5"/>
    <row r="9077" s="92" customFormat="true" ht="13.5"/>
    <row r="9078" s="92" customFormat="true" ht="13.5"/>
    <row r="9079" s="92" customFormat="true" ht="13.5"/>
    <row r="9080" s="92" customFormat="true" ht="13.5"/>
    <row r="9081" s="92" customFormat="true" ht="13.5"/>
    <row r="9082" s="92" customFormat="true" ht="13.5"/>
    <row r="9083" s="92" customFormat="true" ht="13.5"/>
    <row r="9084" s="92" customFormat="true" ht="13.5"/>
    <row r="9085" s="92" customFormat="true" ht="13.5"/>
    <row r="9086" s="92" customFormat="true" ht="13.5"/>
    <row r="9087" s="92" customFormat="true" ht="13.5"/>
    <row r="9088" s="92" customFormat="true" ht="13.5"/>
    <row r="9089" s="92" customFormat="true" ht="13.5"/>
    <row r="9090" s="92" customFormat="true" ht="13.5"/>
    <row r="9091" s="92" customFormat="true" ht="13.5"/>
    <row r="9092" s="92" customFormat="true" ht="13.5"/>
    <row r="9093" s="92" customFormat="true" ht="13.5"/>
    <row r="9094" s="92" customFormat="true" ht="13.5"/>
    <row r="9095" s="92" customFormat="true" ht="13.5"/>
    <row r="9096" s="92" customFormat="true" ht="13.5"/>
    <row r="9097" s="92" customFormat="true" ht="13.5"/>
    <row r="9098" s="92" customFormat="true" ht="13.5"/>
    <row r="9099" s="92" customFormat="true" ht="13.5"/>
    <row r="9100" s="92" customFormat="true" ht="13.5"/>
    <row r="9101" s="92" customFormat="true" ht="13.5"/>
    <row r="9102" s="92" customFormat="true" ht="13.5"/>
    <row r="9103" s="92" customFormat="true" ht="13.5"/>
    <row r="9104" s="92" customFormat="true" ht="13.5"/>
    <row r="9105" s="92" customFormat="true" ht="13.5"/>
    <row r="9106" s="92" customFormat="true" ht="13.5"/>
    <row r="9107" s="92" customFormat="true" ht="13.5"/>
    <row r="9108" s="92" customFormat="true" ht="13.5"/>
    <row r="9109" s="92" customFormat="true" ht="13.5"/>
    <row r="9110" s="92" customFormat="true" ht="13.5"/>
    <row r="9111" s="92" customFormat="true" ht="13.5"/>
    <row r="9112" s="92" customFormat="true" ht="13.5"/>
    <row r="9113" s="92" customFormat="true" ht="13.5"/>
    <row r="9114" s="92" customFormat="true" ht="13.5"/>
    <row r="9115" s="92" customFormat="true" ht="13.5"/>
    <row r="9116" s="92" customFormat="true" ht="13.5"/>
    <row r="9117" s="92" customFormat="true" ht="13.5"/>
    <row r="9118" s="92" customFormat="true" ht="13.5"/>
    <row r="9119" s="92" customFormat="true" ht="13.5"/>
    <row r="9120" s="92" customFormat="true" ht="13.5"/>
    <row r="9121" s="92" customFormat="true" ht="13.5"/>
    <row r="9122" s="92" customFormat="true" ht="13.5"/>
    <row r="9123" s="92" customFormat="true" ht="13.5"/>
    <row r="9124" s="92" customFormat="true" ht="13.5"/>
    <row r="9125" s="92" customFormat="true" ht="13.5"/>
    <row r="9126" s="92" customFormat="true" ht="13.5"/>
    <row r="9127" s="92" customFormat="true" ht="13.5"/>
    <row r="9128" s="92" customFormat="true" ht="13.5"/>
    <row r="9129" s="92" customFormat="true" ht="13.5"/>
    <row r="9130" s="92" customFormat="true" ht="13.5"/>
    <row r="9131" s="92" customFormat="true" ht="13.5"/>
    <row r="9132" s="92" customFormat="true" ht="13.5"/>
    <row r="9133" s="92" customFormat="true" ht="13.5"/>
    <row r="9134" s="92" customFormat="true" ht="13.5"/>
    <row r="9135" s="92" customFormat="true" ht="13.5"/>
    <row r="9136" s="92" customFormat="true" ht="13.5"/>
    <row r="9137" s="92" customFormat="true" ht="13.5"/>
    <row r="9138" s="92" customFormat="true" ht="13.5"/>
    <row r="9139" s="92" customFormat="true" ht="13.5"/>
    <row r="9140" s="92" customFormat="true" ht="13.5"/>
    <row r="9141" s="92" customFormat="true" ht="13.5"/>
    <row r="9142" s="92" customFormat="true" ht="13.5"/>
    <row r="9143" s="92" customFormat="true" ht="13.5"/>
    <row r="9144" s="92" customFormat="true" ht="13.5"/>
    <row r="9145" s="92" customFormat="true" ht="13.5"/>
    <row r="9146" s="92" customFormat="true" ht="13.5"/>
    <row r="9147" s="92" customFormat="true" ht="13.5"/>
    <row r="9148" s="92" customFormat="true" ht="13.5"/>
    <row r="9149" s="92" customFormat="true" ht="13.5"/>
    <row r="9150" s="92" customFormat="true" ht="13.5"/>
    <row r="9151" s="92" customFormat="true" ht="13.5"/>
    <row r="9152" s="92" customFormat="true" ht="13.5"/>
    <row r="9153" s="92" customFormat="true" ht="13.5"/>
    <row r="9154" s="92" customFormat="true" ht="13.5"/>
    <row r="9155" s="92" customFormat="true" ht="13.5"/>
    <row r="9156" s="92" customFormat="true" ht="13.5"/>
    <row r="9157" s="92" customFormat="true" ht="13.5"/>
    <row r="9158" s="92" customFormat="true" ht="13.5"/>
    <row r="9159" s="92" customFormat="true" ht="13.5"/>
    <row r="9160" s="92" customFormat="true" ht="13.5"/>
    <row r="9161" s="92" customFormat="true" ht="13.5"/>
    <row r="9162" s="92" customFormat="true" ht="13.5"/>
    <row r="9163" s="92" customFormat="true" ht="13.5"/>
    <row r="9164" s="92" customFormat="true" ht="13.5"/>
    <row r="9165" s="92" customFormat="true" ht="13.5"/>
    <row r="9166" s="92" customFormat="true" ht="13.5"/>
    <row r="9167" s="92" customFormat="true" ht="13.5"/>
    <row r="9168" s="92" customFormat="true" ht="13.5"/>
    <row r="9169" s="92" customFormat="true" ht="13.5"/>
    <row r="9170" s="92" customFormat="true" ht="13.5"/>
    <row r="9171" s="92" customFormat="true" ht="13.5"/>
    <row r="9172" s="92" customFormat="true" ht="13.5"/>
    <row r="9173" s="92" customFormat="true" ht="13.5"/>
    <row r="9174" s="92" customFormat="true" ht="13.5"/>
    <row r="9175" s="92" customFormat="true" ht="13.5"/>
    <row r="9176" s="92" customFormat="true" ht="13.5"/>
    <row r="9177" s="92" customFormat="true" ht="13.5"/>
    <row r="9178" s="92" customFormat="true" ht="13.5"/>
    <row r="9179" s="92" customFormat="true" ht="13.5"/>
    <row r="9180" s="92" customFormat="true" ht="13.5"/>
    <row r="9181" s="92" customFormat="true" ht="13.5"/>
    <row r="9182" s="92" customFormat="true" ht="13.5"/>
    <row r="9183" s="92" customFormat="true" ht="13.5"/>
    <row r="9184" s="92" customFormat="true" ht="13.5"/>
    <row r="9185" s="92" customFormat="true" ht="13.5"/>
    <row r="9186" s="92" customFormat="true" ht="13.5"/>
    <row r="9187" s="92" customFormat="true" ht="13.5"/>
    <row r="9188" s="92" customFormat="true" ht="13.5"/>
    <row r="9189" s="92" customFormat="true" ht="13.5"/>
    <row r="9190" s="92" customFormat="true" ht="13.5"/>
    <row r="9191" s="92" customFormat="true" ht="13.5"/>
    <row r="9192" s="92" customFormat="true" ht="13.5"/>
    <row r="9193" s="92" customFormat="true" ht="13.5"/>
    <row r="9194" s="92" customFormat="true" ht="13.5"/>
    <row r="9195" s="92" customFormat="true" ht="13.5"/>
    <row r="9196" s="92" customFormat="true" ht="13.5"/>
    <row r="9197" s="92" customFormat="true" ht="13.5"/>
    <row r="9198" s="92" customFormat="true" ht="13.5"/>
    <row r="9199" s="92" customFormat="true" ht="13.5"/>
    <row r="9200" s="92" customFormat="true" ht="13.5"/>
    <row r="9201" s="92" customFormat="true" ht="13.5"/>
    <row r="9202" s="92" customFormat="true" ht="13.5"/>
    <row r="9203" s="92" customFormat="true" ht="13.5"/>
    <row r="9204" s="92" customFormat="true" ht="13.5"/>
    <row r="9205" s="92" customFormat="true" ht="13.5"/>
    <row r="9206" s="92" customFormat="true" ht="13.5"/>
    <row r="9207" s="92" customFormat="true" ht="13.5"/>
    <row r="9208" s="92" customFormat="true" ht="13.5"/>
    <row r="9209" s="92" customFormat="true" ht="13.5"/>
    <row r="9210" s="92" customFormat="true" ht="13.5"/>
    <row r="9211" s="92" customFormat="true" ht="13.5"/>
    <row r="9212" s="92" customFormat="true" ht="13.5"/>
    <row r="9213" s="92" customFormat="true" ht="13.5"/>
    <row r="9214" s="92" customFormat="true" ht="13.5"/>
    <row r="9215" s="92" customFormat="true" ht="13.5"/>
    <row r="9216" s="92" customFormat="true" ht="13.5"/>
    <row r="9217" s="92" customFormat="true" ht="13.5"/>
    <row r="9218" s="92" customFormat="true" ht="13.5"/>
    <row r="9219" s="92" customFormat="true" ht="13.5"/>
    <row r="9220" s="92" customFormat="true" ht="13.5"/>
    <row r="9221" s="92" customFormat="true" ht="13.5"/>
    <row r="9222" s="92" customFormat="true" ht="13.5"/>
    <row r="9223" s="92" customFormat="true" ht="13.5"/>
    <row r="9224" s="92" customFormat="true" ht="13.5"/>
    <row r="9225" s="92" customFormat="true" ht="13.5"/>
    <row r="9226" s="92" customFormat="true" ht="13.5"/>
    <row r="9227" s="92" customFormat="true" ht="13.5"/>
    <row r="9228" s="92" customFormat="true" ht="13.5"/>
    <row r="9229" s="92" customFormat="true" ht="13.5"/>
    <row r="9230" s="92" customFormat="true" ht="13.5"/>
    <row r="9231" s="92" customFormat="true" ht="13.5"/>
    <row r="9232" s="92" customFormat="true" ht="13.5"/>
    <row r="9233" s="92" customFormat="true" ht="13.5"/>
    <row r="9234" s="92" customFormat="true" ht="13.5"/>
    <row r="9235" s="92" customFormat="true" ht="13.5"/>
    <row r="9236" s="92" customFormat="true" ht="13.5"/>
    <row r="9237" s="92" customFormat="true" ht="13.5"/>
    <row r="9238" s="92" customFormat="true" ht="13.5"/>
    <row r="9239" s="92" customFormat="true" ht="13.5"/>
    <row r="9240" s="92" customFormat="true" ht="13.5"/>
    <row r="9241" s="92" customFormat="true" ht="13.5"/>
    <row r="9242" s="92" customFormat="true" ht="13.5"/>
    <row r="9243" s="92" customFormat="true" ht="13.5"/>
    <row r="9244" s="92" customFormat="true" ht="13.5"/>
    <row r="9245" s="92" customFormat="true" ht="13.5"/>
    <row r="9246" s="92" customFormat="true" ht="13.5"/>
    <row r="9247" s="92" customFormat="true" ht="13.5"/>
    <row r="9248" s="92" customFormat="true" ht="13.5"/>
    <row r="9249" s="92" customFormat="true" ht="13.5"/>
    <row r="9250" s="92" customFormat="true" ht="13.5"/>
    <row r="9251" s="92" customFormat="true" ht="13.5"/>
    <row r="9252" s="92" customFormat="true" ht="13.5"/>
    <row r="9253" s="92" customFormat="true" ht="13.5"/>
    <row r="9254" s="92" customFormat="true" ht="13.5"/>
    <row r="9255" s="92" customFormat="true" ht="13.5"/>
    <row r="9256" s="92" customFormat="true" ht="13.5"/>
    <row r="9257" s="92" customFormat="true" ht="13.5"/>
    <row r="9258" s="92" customFormat="true" ht="13.5"/>
    <row r="9259" s="92" customFormat="true" ht="13.5"/>
    <row r="9260" s="92" customFormat="true" ht="13.5"/>
    <row r="9261" s="92" customFormat="true" ht="13.5"/>
    <row r="9262" s="92" customFormat="true" ht="13.5"/>
    <row r="9263" s="92" customFormat="true" ht="13.5"/>
    <row r="9264" s="92" customFormat="true" ht="13.5"/>
    <row r="9265" s="92" customFormat="true" ht="13.5"/>
    <row r="9266" s="92" customFormat="true" ht="13.5"/>
    <row r="9267" s="92" customFormat="true" ht="13.5"/>
    <row r="9268" s="92" customFormat="true" ht="13.5"/>
    <row r="9269" s="92" customFormat="true" ht="13.5"/>
    <row r="9270" s="92" customFormat="true" ht="13.5"/>
    <row r="9271" s="92" customFormat="true" ht="13.5"/>
    <row r="9272" s="92" customFormat="true" ht="13.5"/>
    <row r="9273" s="92" customFormat="true" ht="13.5"/>
    <row r="9274" s="92" customFormat="true" ht="13.5"/>
    <row r="9275" s="92" customFormat="true" ht="13.5"/>
    <row r="9276" s="92" customFormat="true" ht="13.5"/>
    <row r="9277" s="92" customFormat="true" ht="13.5"/>
    <row r="9278" s="92" customFormat="true" ht="13.5"/>
    <row r="9279" s="92" customFormat="true" ht="13.5"/>
    <row r="9280" s="92" customFormat="true" ht="13.5"/>
    <row r="9281" s="92" customFormat="true" ht="13.5"/>
    <row r="9282" s="92" customFormat="true" ht="13.5"/>
    <row r="9283" s="92" customFormat="true" ht="13.5"/>
    <row r="9284" s="92" customFormat="true" ht="13.5"/>
    <row r="9285" s="92" customFormat="true" ht="13.5"/>
    <row r="9286" s="92" customFormat="true" ht="13.5"/>
    <row r="9287" s="92" customFormat="true" ht="13.5"/>
    <row r="9288" s="92" customFormat="true" ht="13.5"/>
    <row r="9289" s="92" customFormat="true" ht="13.5"/>
    <row r="9290" s="92" customFormat="true" ht="13.5"/>
    <row r="9291" s="92" customFormat="true" ht="13.5"/>
    <row r="9292" s="92" customFormat="true" ht="13.5"/>
    <row r="9293" s="92" customFormat="true" ht="13.5"/>
    <row r="9294" s="92" customFormat="true" ht="13.5"/>
    <row r="9295" s="92" customFormat="true" ht="13.5"/>
    <row r="9296" s="92" customFormat="true" ht="13.5"/>
    <row r="9297" s="92" customFormat="true" ht="13.5"/>
    <row r="9298" s="92" customFormat="true" ht="13.5"/>
    <row r="9299" s="92" customFormat="true" ht="13.5"/>
    <row r="9300" s="92" customFormat="true" ht="13.5"/>
    <row r="9301" s="92" customFormat="true" ht="13.5"/>
    <row r="9302" s="92" customFormat="true" ht="13.5"/>
    <row r="9303" s="92" customFormat="true" ht="13.5"/>
    <row r="9304" s="92" customFormat="true" ht="13.5"/>
    <row r="9305" s="92" customFormat="true" ht="13.5"/>
    <row r="9306" s="92" customFormat="true" ht="13.5"/>
    <row r="9307" s="92" customFormat="true" ht="13.5"/>
    <row r="9308" s="92" customFormat="true" ht="13.5"/>
    <row r="9309" s="92" customFormat="true" ht="13.5"/>
    <row r="9310" s="92" customFormat="true" ht="13.5"/>
    <row r="9311" s="92" customFormat="true" ht="13.5"/>
    <row r="9312" s="92" customFormat="true" ht="13.5"/>
    <row r="9313" s="92" customFormat="true" ht="13.5"/>
    <row r="9314" s="92" customFormat="true" ht="13.5"/>
    <row r="9315" s="92" customFormat="true" ht="13.5"/>
    <row r="9316" s="92" customFormat="true" ht="13.5"/>
    <row r="9317" s="92" customFormat="true" ht="13.5"/>
    <row r="9318" s="92" customFormat="true" ht="13.5"/>
    <row r="9319" s="92" customFormat="true" ht="13.5"/>
    <row r="9320" s="92" customFormat="true" ht="13.5"/>
    <row r="9321" s="92" customFormat="true" ht="13.5"/>
    <row r="9322" s="92" customFormat="true" ht="13.5"/>
    <row r="9323" s="92" customFormat="true" ht="13.5"/>
    <row r="9324" s="92" customFormat="true" ht="13.5"/>
    <row r="9325" s="92" customFormat="true" ht="13.5"/>
    <row r="9326" s="92" customFormat="true" ht="13.5"/>
    <row r="9327" s="92" customFormat="true" ht="13.5"/>
    <row r="9328" s="92" customFormat="true" ht="13.5"/>
    <row r="9329" s="92" customFormat="true" ht="13.5"/>
    <row r="9330" s="92" customFormat="true" ht="13.5"/>
    <row r="9331" s="92" customFormat="true" ht="13.5"/>
    <row r="9332" s="92" customFormat="true" ht="13.5"/>
    <row r="9333" s="92" customFormat="true" ht="13.5"/>
    <row r="9334" s="92" customFormat="true" ht="13.5"/>
    <row r="9335" s="92" customFormat="true" ht="13.5"/>
    <row r="9336" s="92" customFormat="true" ht="13.5"/>
    <row r="9337" s="92" customFormat="true" ht="13.5"/>
    <row r="9338" s="92" customFormat="true" ht="13.5"/>
    <row r="9339" s="92" customFormat="true" ht="13.5"/>
    <row r="9340" s="92" customFormat="true" ht="13.5"/>
    <row r="9341" s="92" customFormat="true" ht="13.5"/>
    <row r="9342" s="92" customFormat="true" ht="13.5"/>
    <row r="9343" s="92" customFormat="true" ht="13.5"/>
    <row r="9344" s="92" customFormat="true" ht="13.5"/>
    <row r="9345" s="92" customFormat="true" ht="13.5"/>
    <row r="9346" s="92" customFormat="true" ht="13.5"/>
    <row r="9347" s="92" customFormat="true" ht="13.5"/>
    <row r="9348" s="92" customFormat="true" ht="13.5"/>
    <row r="9349" s="92" customFormat="true" ht="13.5"/>
    <row r="9350" s="92" customFormat="true" ht="13.5"/>
    <row r="9351" s="92" customFormat="true" ht="13.5"/>
    <row r="9352" s="92" customFormat="true" ht="13.5"/>
    <row r="9353" s="92" customFormat="true" ht="13.5"/>
    <row r="9354" s="92" customFormat="true" ht="13.5"/>
    <row r="9355" s="92" customFormat="true" ht="13.5"/>
    <row r="9356" s="92" customFormat="true" ht="13.5"/>
    <row r="9357" s="92" customFormat="true" ht="13.5"/>
    <row r="9358" s="92" customFormat="true" ht="13.5"/>
    <row r="9359" s="92" customFormat="true" ht="13.5"/>
    <row r="9360" s="92" customFormat="true" ht="13.5"/>
    <row r="9361" s="92" customFormat="true" ht="13.5"/>
    <row r="9362" s="92" customFormat="true" ht="13.5"/>
    <row r="9363" s="92" customFormat="true" ht="13.5"/>
    <row r="9364" s="92" customFormat="true" ht="13.5"/>
    <row r="9365" s="92" customFormat="true" ht="13.5"/>
    <row r="9366" s="92" customFormat="true" ht="13.5"/>
    <row r="9367" s="92" customFormat="true" ht="13.5"/>
    <row r="9368" s="92" customFormat="true" ht="13.5"/>
    <row r="9369" s="92" customFormat="true" ht="13.5"/>
    <row r="9370" s="92" customFormat="true" ht="13.5"/>
    <row r="9371" s="92" customFormat="true" ht="13.5"/>
    <row r="9372" s="92" customFormat="true" ht="13.5"/>
    <row r="9373" s="92" customFormat="true" ht="13.5"/>
    <row r="9374" s="92" customFormat="true" ht="13.5"/>
    <row r="9375" s="92" customFormat="true" ht="13.5"/>
    <row r="9376" s="92" customFormat="true" ht="13.5"/>
    <row r="9377" s="92" customFormat="true" ht="13.5"/>
    <row r="9378" s="92" customFormat="true" ht="13.5"/>
    <row r="9379" s="92" customFormat="true" ht="13.5"/>
    <row r="9380" s="92" customFormat="true" ht="13.5"/>
    <row r="9381" s="92" customFormat="true" ht="13.5"/>
    <row r="9382" s="92" customFormat="true" ht="13.5"/>
    <row r="9383" s="92" customFormat="true" ht="13.5"/>
    <row r="9384" s="92" customFormat="true" ht="13.5"/>
    <row r="9385" s="92" customFormat="true" ht="13.5"/>
    <row r="9386" s="92" customFormat="true" ht="13.5"/>
    <row r="9387" s="92" customFormat="true" ht="13.5"/>
    <row r="9388" s="92" customFormat="true" ht="13.5"/>
    <row r="9389" s="92" customFormat="true" ht="13.5"/>
    <row r="9390" s="92" customFormat="true" ht="13.5"/>
    <row r="9391" s="92" customFormat="true" ht="13.5"/>
    <row r="9392" s="92" customFormat="true" ht="13.5"/>
    <row r="9393" s="92" customFormat="true" ht="13.5"/>
    <row r="9394" s="92" customFormat="true" ht="13.5"/>
    <row r="9395" s="92" customFormat="true" ht="13.5"/>
    <row r="9396" s="92" customFormat="true" ht="13.5"/>
    <row r="9397" s="92" customFormat="true" ht="13.5"/>
    <row r="9398" s="92" customFormat="true" ht="13.5"/>
    <row r="9399" s="92" customFormat="true" ht="13.5"/>
    <row r="9400" s="92" customFormat="true" ht="13.5"/>
    <row r="9401" s="92" customFormat="true" ht="13.5"/>
    <row r="9402" s="92" customFormat="true" ht="13.5"/>
    <row r="9403" s="92" customFormat="true" ht="13.5"/>
    <row r="9404" s="92" customFormat="true" ht="13.5"/>
    <row r="9405" s="92" customFormat="true" ht="13.5"/>
    <row r="9406" s="92" customFormat="true" ht="13.5"/>
    <row r="9407" s="92" customFormat="true" ht="13.5"/>
    <row r="9408" s="92" customFormat="true" ht="13.5"/>
    <row r="9409" s="92" customFormat="true" ht="13.5"/>
    <row r="9410" s="92" customFormat="true" ht="13.5"/>
    <row r="9411" s="92" customFormat="true" ht="13.5"/>
    <row r="9412" s="92" customFormat="true" ht="13.5"/>
    <row r="9413" s="92" customFormat="true" ht="13.5"/>
    <row r="9414" s="92" customFormat="true" ht="13.5"/>
    <row r="9415" s="92" customFormat="true" ht="13.5"/>
    <row r="9416" s="92" customFormat="true" ht="13.5"/>
    <row r="9417" s="92" customFormat="true" ht="13.5"/>
    <row r="9418" s="92" customFormat="true" ht="13.5"/>
    <row r="9419" s="92" customFormat="true" ht="13.5"/>
    <row r="9420" s="92" customFormat="true" ht="13.5"/>
    <row r="9421" s="92" customFormat="true" ht="13.5"/>
    <row r="9422" s="92" customFormat="true" ht="13.5"/>
    <row r="9423" s="92" customFormat="true" ht="13.5"/>
    <row r="9424" s="92" customFormat="true" ht="13.5"/>
    <row r="9425" s="92" customFormat="true" ht="13.5"/>
    <row r="9426" s="92" customFormat="true" ht="13.5"/>
    <row r="9427" s="92" customFormat="true" ht="13.5"/>
    <row r="9428" s="92" customFormat="true" ht="13.5"/>
    <row r="9429" s="92" customFormat="true" ht="13.5"/>
    <row r="9430" s="92" customFormat="true" ht="13.5"/>
    <row r="9431" s="92" customFormat="true" ht="13.5"/>
    <row r="9432" s="92" customFormat="true" ht="13.5"/>
    <row r="9433" s="92" customFormat="true" ht="13.5"/>
    <row r="9434" s="92" customFormat="true" ht="13.5"/>
    <row r="9435" s="92" customFormat="true" ht="13.5"/>
    <row r="9436" s="92" customFormat="true" ht="13.5"/>
    <row r="9437" s="92" customFormat="true" ht="13.5"/>
    <row r="9438" s="92" customFormat="true" ht="13.5"/>
    <row r="9439" s="92" customFormat="true" ht="13.5"/>
    <row r="9440" s="92" customFormat="true" ht="13.5"/>
    <row r="9441" s="92" customFormat="true" ht="13.5"/>
    <row r="9442" s="92" customFormat="true" ht="13.5"/>
    <row r="9443" s="92" customFormat="true" ht="13.5"/>
    <row r="9444" s="92" customFormat="true" ht="13.5"/>
    <row r="9445" s="92" customFormat="true" ht="13.5"/>
    <row r="9446" s="92" customFormat="true" ht="13.5"/>
    <row r="9447" s="92" customFormat="true" ht="13.5"/>
    <row r="9448" s="92" customFormat="true" ht="13.5"/>
    <row r="9449" s="92" customFormat="true" ht="13.5"/>
    <row r="9450" s="92" customFormat="true" ht="13.5"/>
    <row r="9451" s="92" customFormat="true" ht="13.5"/>
    <row r="9452" s="92" customFormat="true" ht="13.5"/>
    <row r="9453" s="92" customFormat="true" ht="13.5"/>
    <row r="9454" s="92" customFormat="true" ht="13.5"/>
    <row r="9455" s="92" customFormat="true" ht="13.5"/>
    <row r="9456" s="92" customFormat="true" ht="13.5"/>
    <row r="9457" s="92" customFormat="true" ht="13.5"/>
    <row r="9458" s="92" customFormat="true" ht="13.5"/>
    <row r="9459" s="92" customFormat="true" ht="13.5"/>
    <row r="9460" s="92" customFormat="true" ht="13.5"/>
    <row r="9461" s="92" customFormat="true" ht="13.5"/>
    <row r="9462" s="92" customFormat="true" ht="13.5"/>
    <row r="9463" s="92" customFormat="true" ht="13.5"/>
    <row r="9464" s="92" customFormat="true" ht="13.5"/>
    <row r="9465" s="92" customFormat="true" ht="13.5"/>
    <row r="9466" s="92" customFormat="true" ht="13.5"/>
    <row r="9467" s="92" customFormat="true" ht="13.5"/>
    <row r="9468" s="92" customFormat="true" ht="13.5"/>
    <row r="9469" s="92" customFormat="true" ht="13.5"/>
    <row r="9470" s="92" customFormat="true" ht="13.5"/>
    <row r="9471" s="92" customFormat="true" ht="13.5"/>
    <row r="9472" s="92" customFormat="true" ht="13.5"/>
    <row r="9473" s="92" customFormat="true" ht="13.5"/>
    <row r="9474" s="92" customFormat="true" ht="13.5"/>
    <row r="9475" s="92" customFormat="true" ht="13.5"/>
    <row r="9476" s="92" customFormat="true" ht="13.5"/>
    <row r="9477" s="92" customFormat="true" ht="13.5"/>
    <row r="9478" s="92" customFormat="true" ht="13.5"/>
    <row r="9479" s="92" customFormat="true" ht="13.5"/>
    <row r="9480" s="92" customFormat="true" ht="13.5"/>
    <row r="9481" s="92" customFormat="true" ht="13.5"/>
    <row r="9482" s="92" customFormat="true" ht="13.5"/>
    <row r="9483" s="92" customFormat="true" ht="13.5"/>
    <row r="9484" s="92" customFormat="true" ht="13.5"/>
    <row r="9485" s="92" customFormat="true" ht="13.5"/>
    <row r="9486" s="92" customFormat="true" ht="13.5"/>
    <row r="9487" s="92" customFormat="true" ht="13.5"/>
    <row r="9488" s="92" customFormat="true" ht="13.5"/>
    <row r="9489" s="92" customFormat="true" ht="13.5"/>
    <row r="9490" s="92" customFormat="true" ht="13.5"/>
    <row r="9491" s="92" customFormat="true" ht="13.5"/>
    <row r="9492" s="92" customFormat="true" ht="13.5"/>
    <row r="9493" s="92" customFormat="true" ht="13.5"/>
    <row r="9494" s="92" customFormat="true" ht="13.5"/>
    <row r="9495" s="92" customFormat="true" ht="13.5"/>
    <row r="9496" s="92" customFormat="true" ht="13.5"/>
    <row r="9497" s="92" customFormat="true" ht="13.5"/>
    <row r="9498" s="92" customFormat="true" ht="13.5"/>
    <row r="9499" s="92" customFormat="true" ht="13.5"/>
    <row r="9500" s="92" customFormat="true" ht="13.5"/>
    <row r="9501" s="92" customFormat="true" ht="13.5"/>
    <row r="9502" s="92" customFormat="true" ht="13.5"/>
    <row r="9503" s="92" customFormat="true" ht="13.5"/>
    <row r="9504" s="92" customFormat="true" ht="13.5"/>
    <row r="9505" s="92" customFormat="true" ht="13.5"/>
    <row r="9506" s="92" customFormat="true" ht="13.5"/>
    <row r="9507" s="92" customFormat="true" ht="13.5"/>
    <row r="9508" s="92" customFormat="true" ht="13.5"/>
    <row r="9509" s="92" customFormat="true" ht="13.5"/>
    <row r="9510" s="92" customFormat="true" ht="13.5"/>
    <row r="9511" s="92" customFormat="true" ht="13.5"/>
    <row r="9512" s="92" customFormat="true" ht="13.5"/>
    <row r="9513" s="92" customFormat="true" ht="13.5"/>
    <row r="9514" s="92" customFormat="true" ht="13.5"/>
    <row r="9515" s="92" customFormat="true" ht="13.5"/>
    <row r="9516" s="92" customFormat="true" ht="13.5"/>
    <row r="9517" s="92" customFormat="true" ht="13.5"/>
    <row r="9518" s="92" customFormat="true" ht="13.5"/>
    <row r="9519" s="92" customFormat="true" ht="13.5"/>
    <row r="9520" s="92" customFormat="true" ht="13.5"/>
    <row r="9521" s="92" customFormat="true" ht="13.5"/>
    <row r="9522" s="92" customFormat="true" ht="13.5"/>
    <row r="9523" s="92" customFormat="true" ht="13.5"/>
    <row r="9524" s="92" customFormat="true" ht="13.5"/>
    <row r="9525" s="92" customFormat="true" ht="13.5"/>
    <row r="9526" s="92" customFormat="true" ht="13.5"/>
    <row r="9527" s="92" customFormat="true" ht="13.5"/>
    <row r="9528" s="92" customFormat="true" ht="13.5"/>
    <row r="9529" s="92" customFormat="true" ht="13.5"/>
    <row r="9530" s="92" customFormat="true" ht="13.5"/>
    <row r="9531" s="92" customFormat="true" ht="13.5"/>
    <row r="9532" s="92" customFormat="true" ht="13.5"/>
    <row r="9533" s="92" customFormat="true" ht="13.5"/>
    <row r="9534" s="92" customFormat="true" ht="13.5"/>
    <row r="9535" s="92" customFormat="true" ht="13.5"/>
    <row r="9536" s="92" customFormat="true" ht="13.5"/>
    <row r="9537" s="92" customFormat="true" ht="13.5"/>
    <row r="9538" s="92" customFormat="true" ht="13.5"/>
    <row r="9539" s="92" customFormat="true" ht="13.5"/>
    <row r="9540" s="92" customFormat="true" ht="13.5"/>
    <row r="9541" s="92" customFormat="true" ht="13.5"/>
    <row r="9542" s="92" customFormat="true" ht="13.5"/>
    <row r="9543" s="92" customFormat="true" ht="13.5"/>
    <row r="9544" s="92" customFormat="true" ht="13.5"/>
    <row r="9545" s="92" customFormat="true" ht="13.5"/>
    <row r="9546" s="92" customFormat="true" ht="13.5"/>
    <row r="9547" s="92" customFormat="true" ht="13.5"/>
    <row r="9548" s="92" customFormat="true" ht="13.5"/>
    <row r="9549" s="92" customFormat="true" ht="13.5"/>
    <row r="9550" s="92" customFormat="true" ht="13.5"/>
    <row r="9551" s="92" customFormat="true" ht="13.5"/>
    <row r="9552" s="92" customFormat="true" ht="13.5"/>
    <row r="9553" s="92" customFormat="true" ht="13.5"/>
    <row r="9554" s="92" customFormat="true" ht="13.5"/>
    <row r="9555" s="92" customFormat="true" ht="13.5"/>
    <row r="9556" s="92" customFormat="true" ht="13.5"/>
    <row r="9557" s="92" customFormat="true" ht="13.5"/>
    <row r="9558" s="92" customFormat="true" ht="13.5"/>
    <row r="9559" s="92" customFormat="true" ht="13.5"/>
    <row r="9560" s="92" customFormat="true" ht="13.5"/>
    <row r="9561" s="92" customFormat="true" ht="13.5"/>
    <row r="9562" s="92" customFormat="true" ht="13.5"/>
    <row r="9563" s="92" customFormat="true" ht="13.5"/>
    <row r="9564" s="92" customFormat="true" ht="13.5"/>
    <row r="9565" s="92" customFormat="true" ht="13.5"/>
    <row r="9566" s="92" customFormat="true" ht="13.5"/>
    <row r="9567" s="92" customFormat="true" ht="13.5"/>
    <row r="9568" s="92" customFormat="true" ht="13.5"/>
    <row r="9569" s="92" customFormat="true" ht="13.5"/>
    <row r="9570" s="92" customFormat="true" ht="13.5"/>
    <row r="9571" s="92" customFormat="true" ht="13.5"/>
    <row r="9572" s="92" customFormat="true" ht="13.5"/>
    <row r="9573" s="92" customFormat="true" ht="13.5"/>
    <row r="9574" s="92" customFormat="true" ht="13.5"/>
    <row r="9575" s="92" customFormat="true" ht="13.5"/>
    <row r="9576" s="92" customFormat="true" ht="13.5"/>
    <row r="9577" s="92" customFormat="true" ht="13.5"/>
    <row r="9578" s="92" customFormat="true" ht="13.5"/>
    <row r="9579" s="92" customFormat="true" ht="13.5"/>
    <row r="9580" s="92" customFormat="true" ht="13.5"/>
    <row r="9581" s="92" customFormat="true" ht="13.5"/>
    <row r="9582" s="92" customFormat="true" ht="13.5"/>
    <row r="9583" s="92" customFormat="true" ht="13.5"/>
    <row r="9584" s="92" customFormat="true" ht="13.5"/>
    <row r="9585" s="92" customFormat="true" ht="13.5"/>
    <row r="9586" s="92" customFormat="true" ht="13.5"/>
    <row r="9587" s="92" customFormat="true" ht="13.5"/>
    <row r="9588" s="92" customFormat="true" ht="13.5"/>
    <row r="9589" s="92" customFormat="true" ht="13.5"/>
    <row r="9590" s="92" customFormat="true" ht="13.5"/>
    <row r="9591" s="92" customFormat="true" ht="13.5"/>
    <row r="9592" s="92" customFormat="true" ht="13.5"/>
    <row r="9593" s="92" customFormat="true" ht="13.5"/>
    <row r="9594" s="92" customFormat="true" ht="13.5"/>
    <row r="9595" s="92" customFormat="true" ht="13.5"/>
    <row r="9596" s="92" customFormat="true" ht="13.5"/>
    <row r="9597" s="92" customFormat="true" ht="13.5"/>
    <row r="9598" s="92" customFormat="true" ht="13.5"/>
    <row r="9599" s="92" customFormat="true" ht="13.5"/>
    <row r="9600" s="92" customFormat="true" ht="13.5"/>
    <row r="9601" s="92" customFormat="true" ht="13.5"/>
    <row r="9602" s="92" customFormat="true" ht="13.5"/>
    <row r="9603" s="92" customFormat="true" ht="13.5"/>
    <row r="9604" s="92" customFormat="true" ht="13.5"/>
    <row r="9605" s="92" customFormat="true" ht="13.5"/>
    <row r="9606" s="92" customFormat="true" ht="13.5"/>
    <row r="9607" s="92" customFormat="true" ht="13.5"/>
    <row r="9608" s="92" customFormat="true" ht="13.5"/>
    <row r="9609" s="92" customFormat="true" ht="13.5"/>
    <row r="9610" s="92" customFormat="true" ht="13.5"/>
    <row r="9611" s="92" customFormat="true" ht="13.5"/>
    <row r="9612" s="92" customFormat="true" ht="13.5"/>
    <row r="9613" s="92" customFormat="true" ht="13.5"/>
    <row r="9614" s="92" customFormat="true" ht="13.5"/>
    <row r="9615" s="92" customFormat="true" ht="13.5"/>
    <row r="9616" s="92" customFormat="true" ht="13.5"/>
    <row r="9617" s="92" customFormat="true" ht="13.5"/>
    <row r="9618" s="92" customFormat="true" ht="13.5"/>
    <row r="9619" s="92" customFormat="true" ht="13.5"/>
    <row r="9620" s="92" customFormat="true" ht="13.5"/>
    <row r="9621" s="92" customFormat="true" ht="13.5"/>
    <row r="9622" s="92" customFormat="true" ht="13.5"/>
    <row r="9623" s="92" customFormat="true" ht="13.5"/>
    <row r="9624" s="92" customFormat="true" ht="13.5"/>
    <row r="9625" s="92" customFormat="true" ht="13.5"/>
    <row r="9626" s="92" customFormat="true" ht="13.5"/>
    <row r="9627" s="92" customFormat="true" ht="13.5"/>
    <row r="9628" s="92" customFormat="true" ht="13.5"/>
    <row r="9629" s="92" customFormat="true" ht="13.5"/>
    <row r="9630" s="92" customFormat="true" ht="13.5"/>
    <row r="9631" s="92" customFormat="true" ht="13.5"/>
    <row r="9632" s="92" customFormat="true" ht="13.5"/>
    <row r="9633" s="92" customFormat="true" ht="13.5"/>
    <row r="9634" s="92" customFormat="true" ht="13.5"/>
    <row r="9635" s="92" customFormat="true" ht="13.5"/>
    <row r="9636" s="92" customFormat="true" ht="13.5"/>
    <row r="9637" s="92" customFormat="true" ht="13.5"/>
    <row r="9638" s="92" customFormat="true" ht="13.5"/>
    <row r="9639" s="92" customFormat="true" ht="13.5"/>
    <row r="9640" s="92" customFormat="true" ht="13.5"/>
    <row r="9641" s="92" customFormat="true" ht="13.5"/>
    <row r="9642" s="92" customFormat="true" ht="13.5"/>
    <row r="9643" s="92" customFormat="true" ht="13.5"/>
    <row r="9644" s="92" customFormat="true" ht="13.5"/>
    <row r="9645" s="92" customFormat="true" ht="13.5"/>
    <row r="9646" s="92" customFormat="true" ht="13.5"/>
    <row r="9647" s="92" customFormat="true" ht="13.5"/>
    <row r="9648" s="92" customFormat="true" ht="13.5"/>
    <row r="9649" s="92" customFormat="true" ht="13.5"/>
    <row r="9650" s="92" customFormat="true" ht="13.5"/>
    <row r="9651" s="92" customFormat="true" ht="13.5"/>
    <row r="9652" s="92" customFormat="true" ht="13.5"/>
    <row r="9653" s="92" customFormat="true" ht="13.5"/>
    <row r="9654" s="92" customFormat="true" ht="13.5"/>
    <row r="9655" s="92" customFormat="true" ht="13.5"/>
    <row r="9656" s="92" customFormat="true" ht="13.5"/>
    <row r="9657" s="92" customFormat="true" ht="13.5"/>
    <row r="9658" s="92" customFormat="true" ht="13.5"/>
    <row r="9659" s="92" customFormat="true" ht="13.5"/>
    <row r="9660" s="92" customFormat="true" ht="13.5"/>
    <row r="9661" s="92" customFormat="true" ht="13.5"/>
    <row r="9662" s="92" customFormat="true" ht="13.5"/>
    <row r="9663" s="92" customFormat="true" ht="13.5"/>
    <row r="9664" s="92" customFormat="true" ht="13.5"/>
    <row r="9665" s="92" customFormat="true" ht="13.5"/>
    <row r="9666" s="92" customFormat="true" ht="13.5"/>
    <row r="9667" s="92" customFormat="true" ht="13.5"/>
    <row r="9668" s="92" customFormat="true" ht="13.5"/>
    <row r="9669" s="92" customFormat="true" ht="13.5"/>
    <row r="9670" s="92" customFormat="true" ht="13.5"/>
    <row r="9671" s="92" customFormat="true" ht="13.5"/>
    <row r="9672" s="92" customFormat="true" ht="13.5"/>
    <row r="9673" s="92" customFormat="true" ht="13.5"/>
    <row r="9674" s="92" customFormat="true" ht="13.5"/>
    <row r="9675" s="92" customFormat="true" ht="13.5"/>
    <row r="9676" s="92" customFormat="true" ht="13.5"/>
    <row r="9677" s="92" customFormat="true" ht="13.5"/>
    <row r="9678" s="92" customFormat="true" ht="13.5"/>
    <row r="9679" s="92" customFormat="true" ht="13.5"/>
    <row r="9680" s="92" customFormat="true" ht="13.5"/>
    <row r="9681" s="92" customFormat="true" ht="13.5"/>
    <row r="9682" s="92" customFormat="true" ht="13.5"/>
    <row r="9683" s="92" customFormat="true" ht="13.5"/>
    <row r="9684" s="92" customFormat="true" ht="13.5"/>
    <row r="9685" s="92" customFormat="true" ht="13.5"/>
    <row r="9686" s="92" customFormat="true" ht="13.5"/>
    <row r="9687" s="92" customFormat="true" ht="13.5"/>
    <row r="9688" s="92" customFormat="true" ht="13.5"/>
    <row r="9689" s="92" customFormat="true" ht="13.5"/>
    <row r="9690" s="92" customFormat="true" ht="13.5"/>
    <row r="9691" s="92" customFormat="true" ht="13.5"/>
    <row r="9692" s="92" customFormat="true" ht="13.5"/>
    <row r="9693" s="92" customFormat="true" ht="13.5"/>
    <row r="9694" s="92" customFormat="true" ht="13.5"/>
    <row r="9695" s="92" customFormat="true" ht="13.5"/>
    <row r="9696" s="92" customFormat="true" ht="13.5"/>
    <row r="9697" s="92" customFormat="true" ht="13.5"/>
    <row r="9698" s="92" customFormat="true" ht="13.5"/>
    <row r="9699" s="92" customFormat="true" ht="13.5"/>
    <row r="9700" s="92" customFormat="true" ht="13.5"/>
    <row r="9701" s="92" customFormat="true" ht="13.5"/>
    <row r="9702" s="92" customFormat="true" ht="13.5"/>
    <row r="9703" s="92" customFormat="true" ht="13.5"/>
    <row r="9704" s="92" customFormat="true" ht="13.5"/>
    <row r="9705" s="92" customFormat="true" ht="13.5"/>
    <row r="9706" s="92" customFormat="true" ht="13.5"/>
    <row r="9707" s="92" customFormat="true" ht="13.5"/>
    <row r="9708" s="92" customFormat="true" ht="13.5"/>
    <row r="9709" s="92" customFormat="true" ht="13.5"/>
    <row r="9710" s="92" customFormat="true" ht="13.5"/>
    <row r="9711" s="92" customFormat="true" ht="13.5"/>
    <row r="9712" s="92" customFormat="true" ht="13.5"/>
    <row r="9713" s="92" customFormat="true" ht="13.5"/>
    <row r="9714" s="92" customFormat="true" ht="13.5"/>
    <row r="9715" s="92" customFormat="true" ht="13.5"/>
    <row r="9716" s="92" customFormat="true" ht="13.5"/>
    <row r="9717" s="92" customFormat="true" ht="13.5"/>
    <row r="9718" s="92" customFormat="true" ht="13.5"/>
    <row r="9719" s="92" customFormat="true" ht="13.5"/>
    <row r="9720" s="92" customFormat="true" ht="13.5"/>
    <row r="9721" s="92" customFormat="true" ht="13.5"/>
    <row r="9722" s="92" customFormat="true" ht="13.5"/>
    <row r="9723" s="92" customFormat="true" ht="13.5"/>
    <row r="9724" s="92" customFormat="true" ht="13.5"/>
    <row r="9725" s="92" customFormat="true" ht="13.5"/>
    <row r="9726" s="92" customFormat="true" ht="13.5"/>
    <row r="9727" s="92" customFormat="true" ht="13.5"/>
    <row r="9728" s="92" customFormat="true" ht="13.5"/>
    <row r="9729" s="92" customFormat="true" ht="13.5"/>
    <row r="9730" s="92" customFormat="true" ht="13.5"/>
    <row r="9731" s="92" customFormat="true" ht="13.5"/>
    <row r="9732" s="92" customFormat="true" ht="13.5"/>
    <row r="9733" s="92" customFormat="true" ht="13.5"/>
    <row r="9734" s="92" customFormat="true" ht="13.5"/>
    <row r="9735" s="92" customFormat="true" ht="13.5"/>
    <row r="9736" s="92" customFormat="true" ht="13.5"/>
    <row r="9737" s="92" customFormat="true" ht="13.5"/>
    <row r="9738" s="92" customFormat="true" ht="13.5"/>
    <row r="9739" s="92" customFormat="true" ht="13.5"/>
    <row r="9740" s="92" customFormat="true" ht="13.5"/>
    <row r="9741" s="92" customFormat="true" ht="13.5"/>
    <row r="9742" s="92" customFormat="true" ht="13.5"/>
    <row r="9743" s="92" customFormat="true" ht="13.5"/>
    <row r="9744" s="92" customFormat="true" ht="13.5"/>
    <row r="9745" s="92" customFormat="true" ht="13.5"/>
    <row r="9746" s="92" customFormat="true" ht="13.5"/>
    <row r="9747" s="92" customFormat="true" ht="13.5"/>
    <row r="9748" s="92" customFormat="true" ht="13.5"/>
    <row r="9749" s="92" customFormat="true" ht="13.5"/>
    <row r="9750" s="92" customFormat="true" ht="13.5"/>
    <row r="9751" s="92" customFormat="true" ht="13.5"/>
    <row r="9752" s="92" customFormat="true" ht="13.5"/>
    <row r="9753" s="92" customFormat="true" ht="13.5"/>
    <row r="9754" s="92" customFormat="true" ht="13.5"/>
    <row r="9755" s="92" customFormat="true" ht="13.5"/>
    <row r="9756" s="92" customFormat="true" ht="13.5"/>
    <row r="9757" s="92" customFormat="true" ht="13.5"/>
    <row r="9758" s="92" customFormat="true" ht="13.5"/>
    <row r="9759" s="92" customFormat="true" ht="13.5"/>
    <row r="9760" s="92" customFormat="true" ht="13.5"/>
    <row r="9761" s="92" customFormat="true" ht="13.5"/>
    <row r="9762" s="92" customFormat="true" ht="13.5"/>
    <row r="9763" s="92" customFormat="true" ht="13.5"/>
    <row r="9764" s="92" customFormat="true" ht="13.5"/>
    <row r="9765" s="92" customFormat="true" ht="13.5"/>
    <row r="9766" s="92" customFormat="true" ht="13.5"/>
    <row r="9767" s="92" customFormat="true" ht="13.5"/>
    <row r="9768" s="92" customFormat="true" ht="13.5"/>
    <row r="9769" s="92" customFormat="true" ht="13.5"/>
    <row r="9770" s="92" customFormat="true" ht="13.5"/>
    <row r="9771" s="92" customFormat="true" ht="13.5"/>
    <row r="9772" s="92" customFormat="true" ht="13.5"/>
    <row r="9773" s="92" customFormat="true" ht="13.5"/>
    <row r="9774" s="92" customFormat="true" ht="13.5"/>
    <row r="9775" s="92" customFormat="true" ht="13.5"/>
    <row r="9776" s="92" customFormat="true" ht="13.5"/>
    <row r="9777" s="92" customFormat="true" ht="13.5"/>
    <row r="9778" s="92" customFormat="true" ht="13.5"/>
    <row r="9779" s="92" customFormat="true" ht="13.5"/>
    <row r="9780" s="92" customFormat="true" ht="13.5"/>
    <row r="9781" s="92" customFormat="true" ht="13.5"/>
    <row r="9782" s="92" customFormat="true" ht="13.5"/>
    <row r="9783" s="92" customFormat="true" ht="13.5"/>
    <row r="9784" s="92" customFormat="true" ht="13.5"/>
    <row r="9785" s="92" customFormat="true" ht="13.5"/>
    <row r="9786" s="92" customFormat="true" ht="13.5"/>
    <row r="9787" s="92" customFormat="true" ht="13.5"/>
    <row r="9788" s="92" customFormat="true" ht="13.5"/>
    <row r="9789" s="92" customFormat="true" ht="13.5"/>
    <row r="9790" s="92" customFormat="true" ht="13.5"/>
    <row r="9791" s="92" customFormat="true" ht="13.5"/>
    <row r="9792" s="92" customFormat="true" ht="13.5"/>
    <row r="9793" s="92" customFormat="true" ht="13.5"/>
    <row r="9794" s="92" customFormat="true" ht="13.5"/>
    <row r="9795" s="92" customFormat="true" ht="13.5"/>
    <row r="9796" s="92" customFormat="true" ht="13.5"/>
    <row r="9797" s="92" customFormat="true" ht="13.5"/>
    <row r="9798" s="92" customFormat="true" ht="13.5"/>
    <row r="9799" s="92" customFormat="true" ht="13.5"/>
    <row r="9800" s="92" customFormat="true" ht="13.5"/>
    <row r="9801" s="92" customFormat="true" ht="13.5"/>
    <row r="9802" s="92" customFormat="true" ht="13.5"/>
    <row r="9803" s="92" customFormat="true" ht="13.5"/>
    <row r="9804" s="92" customFormat="true" ht="13.5"/>
    <row r="9805" s="92" customFormat="true" ht="13.5"/>
    <row r="9806" s="92" customFormat="true" ht="13.5"/>
    <row r="9807" s="92" customFormat="true" ht="13.5"/>
    <row r="9808" s="92" customFormat="true" ht="13.5"/>
    <row r="9809" s="92" customFormat="true" ht="13.5"/>
    <row r="9810" s="92" customFormat="true" ht="13.5"/>
    <row r="9811" s="92" customFormat="true" ht="13.5"/>
    <row r="9812" s="92" customFormat="true" ht="13.5"/>
    <row r="9813" s="92" customFormat="true" ht="13.5"/>
    <row r="9814" s="92" customFormat="true" ht="13.5"/>
    <row r="9815" s="92" customFormat="true" ht="13.5"/>
    <row r="9816" s="92" customFormat="true" ht="13.5"/>
    <row r="9817" s="92" customFormat="true" ht="13.5"/>
    <row r="9818" s="92" customFormat="true" ht="13.5"/>
    <row r="9819" s="92" customFormat="true" ht="13.5"/>
    <row r="9820" s="92" customFormat="true" ht="13.5"/>
    <row r="9821" s="92" customFormat="true" ht="13.5"/>
    <row r="9822" s="92" customFormat="true" ht="13.5"/>
    <row r="9823" s="92" customFormat="true" ht="13.5"/>
    <row r="9824" s="92" customFormat="true" ht="13.5"/>
    <row r="9825" s="92" customFormat="true" ht="13.5"/>
    <row r="9826" s="92" customFormat="true" ht="13.5"/>
    <row r="9827" s="92" customFormat="true" ht="13.5"/>
    <row r="9828" s="92" customFormat="true" ht="13.5"/>
    <row r="9829" s="92" customFormat="true" ht="13.5"/>
    <row r="9830" s="92" customFormat="true" ht="13.5"/>
    <row r="9831" s="92" customFormat="true" ht="13.5"/>
    <row r="9832" s="92" customFormat="true" ht="13.5"/>
    <row r="9833" s="92" customFormat="true" ht="13.5"/>
    <row r="9834" s="92" customFormat="true" ht="13.5"/>
    <row r="9835" s="92" customFormat="true" ht="13.5"/>
    <row r="9836" s="92" customFormat="true" ht="13.5"/>
    <row r="9837" s="92" customFormat="true" ht="13.5"/>
    <row r="9838" s="92" customFormat="true" ht="13.5"/>
    <row r="9839" s="92" customFormat="true" ht="13.5"/>
    <row r="9840" s="92" customFormat="true" ht="13.5"/>
    <row r="9841" s="92" customFormat="true" ht="13.5"/>
    <row r="9842" s="92" customFormat="true" ht="13.5"/>
    <row r="9843" s="92" customFormat="true" ht="13.5"/>
    <row r="9844" s="92" customFormat="true" ht="13.5"/>
    <row r="9845" s="92" customFormat="true" ht="13.5"/>
    <row r="9846" s="92" customFormat="true" ht="13.5"/>
    <row r="9847" s="92" customFormat="true" ht="13.5"/>
    <row r="9848" s="92" customFormat="true" ht="13.5"/>
    <row r="9849" s="92" customFormat="true" ht="13.5"/>
    <row r="9850" s="92" customFormat="true" ht="13.5"/>
    <row r="9851" s="92" customFormat="true" ht="13.5"/>
    <row r="9852" s="92" customFormat="true" ht="13.5"/>
    <row r="9853" s="92" customFormat="true" ht="13.5"/>
    <row r="9854" s="92" customFormat="true" ht="13.5"/>
    <row r="9855" s="92" customFormat="true" ht="13.5"/>
    <row r="9856" s="92" customFormat="true" ht="13.5"/>
    <row r="9857" s="92" customFormat="true" ht="13.5"/>
    <row r="9858" s="92" customFormat="true" ht="13.5"/>
    <row r="9859" s="92" customFormat="true" ht="13.5"/>
    <row r="9860" s="92" customFormat="true" ht="13.5"/>
    <row r="9861" s="92" customFormat="true" ht="13.5"/>
    <row r="9862" s="92" customFormat="true" ht="13.5"/>
    <row r="9863" s="92" customFormat="true" ht="13.5"/>
    <row r="9864" s="92" customFormat="true" ht="13.5"/>
    <row r="9865" s="92" customFormat="true" ht="13.5"/>
    <row r="9866" s="92" customFormat="true" ht="13.5"/>
    <row r="9867" s="92" customFormat="true" ht="13.5"/>
    <row r="9868" s="92" customFormat="true" ht="13.5"/>
    <row r="9869" s="92" customFormat="true" ht="13.5"/>
    <row r="9870" s="92" customFormat="true" ht="13.5"/>
    <row r="9871" s="92" customFormat="true" ht="13.5"/>
    <row r="9872" s="92" customFormat="true" ht="13.5"/>
    <row r="9873" s="92" customFormat="true" ht="13.5"/>
    <row r="9874" s="92" customFormat="true" ht="13.5"/>
    <row r="9875" s="92" customFormat="true" ht="13.5"/>
    <row r="9876" s="92" customFormat="true" ht="13.5"/>
    <row r="9877" s="92" customFormat="true" ht="13.5"/>
    <row r="9878" s="92" customFormat="true" ht="13.5"/>
    <row r="9879" s="92" customFormat="true" ht="13.5"/>
    <row r="9880" s="92" customFormat="true" ht="13.5"/>
    <row r="9881" s="92" customFormat="true" ht="13.5"/>
    <row r="9882" s="92" customFormat="true" ht="13.5"/>
    <row r="9883" s="92" customFormat="true" ht="13.5"/>
    <row r="9884" s="92" customFormat="true" ht="13.5"/>
    <row r="9885" s="92" customFormat="true" ht="13.5"/>
    <row r="9886" s="92" customFormat="true" ht="13.5"/>
    <row r="9887" s="92" customFormat="true" ht="13.5"/>
    <row r="9888" s="92" customFormat="true" ht="13.5"/>
    <row r="9889" s="92" customFormat="true" ht="13.5"/>
    <row r="9890" s="92" customFormat="true" ht="13.5"/>
    <row r="9891" s="92" customFormat="true" ht="13.5"/>
    <row r="9892" s="92" customFormat="true" ht="13.5"/>
    <row r="9893" s="92" customFormat="true" ht="13.5"/>
    <row r="9894" s="92" customFormat="true" ht="13.5"/>
    <row r="9895" s="92" customFormat="true" ht="13.5"/>
    <row r="9896" s="92" customFormat="true" ht="13.5"/>
    <row r="9897" s="92" customFormat="true" ht="13.5"/>
    <row r="9898" s="92" customFormat="true" ht="13.5"/>
    <row r="9899" s="92" customFormat="true" ht="13.5"/>
    <row r="9900" s="92" customFormat="true" ht="13.5"/>
    <row r="9901" s="92" customFormat="true" ht="13.5"/>
    <row r="9902" s="92" customFormat="true" ht="13.5"/>
    <row r="9903" s="92" customFormat="true" ht="13.5"/>
    <row r="9904" s="92" customFormat="true" ht="13.5"/>
    <row r="9905" s="92" customFormat="true" ht="13.5"/>
    <row r="9906" s="92" customFormat="true" ht="13.5"/>
    <row r="9907" s="92" customFormat="true" ht="13.5"/>
    <row r="9908" s="92" customFormat="true" ht="13.5"/>
    <row r="9909" s="92" customFormat="true" ht="13.5"/>
    <row r="9910" s="92" customFormat="true" ht="13.5"/>
    <row r="9911" s="92" customFormat="true" ht="13.5"/>
    <row r="9912" s="92" customFormat="true" ht="13.5"/>
    <row r="9913" s="92" customFormat="true" ht="13.5"/>
    <row r="9914" s="92" customFormat="true" ht="13.5"/>
    <row r="9915" s="92" customFormat="true" ht="13.5"/>
    <row r="9916" s="92" customFormat="true" ht="13.5"/>
    <row r="9917" s="92" customFormat="true" ht="13.5"/>
    <row r="9918" s="92" customFormat="true" ht="13.5"/>
    <row r="9919" s="92" customFormat="true" ht="13.5"/>
    <row r="9920" s="92" customFormat="true" ht="13.5"/>
    <row r="9921" s="92" customFormat="true" ht="13.5"/>
    <row r="9922" s="92" customFormat="true" ht="13.5"/>
    <row r="9923" s="92" customFormat="true" ht="13.5"/>
    <row r="9924" s="92" customFormat="true" ht="13.5"/>
    <row r="9925" s="92" customFormat="true" ht="13.5"/>
    <row r="9926" s="92" customFormat="true" ht="13.5"/>
    <row r="9927" s="92" customFormat="true" ht="13.5"/>
    <row r="9928" s="92" customFormat="true" ht="13.5"/>
    <row r="9929" s="92" customFormat="true" ht="13.5"/>
    <row r="9930" s="92" customFormat="true" ht="13.5"/>
    <row r="9931" s="92" customFormat="true" ht="13.5"/>
    <row r="9932" s="92" customFormat="true" ht="13.5"/>
    <row r="9933" s="92" customFormat="true" ht="13.5"/>
    <row r="9934" s="92" customFormat="true" ht="13.5"/>
    <row r="9935" s="92" customFormat="true" ht="13.5"/>
    <row r="9936" s="92" customFormat="true" ht="13.5"/>
    <row r="9937" s="92" customFormat="true" ht="13.5"/>
    <row r="9938" s="92" customFormat="true" ht="13.5"/>
    <row r="9939" s="92" customFormat="true" ht="13.5"/>
    <row r="9940" s="92" customFormat="true" ht="13.5"/>
    <row r="9941" s="92" customFormat="true" ht="13.5"/>
    <row r="9942" s="92" customFormat="true" ht="13.5"/>
    <row r="9943" s="92" customFormat="true" ht="13.5"/>
    <row r="9944" s="92" customFormat="true" ht="13.5"/>
    <row r="9945" s="92" customFormat="true" ht="13.5"/>
    <row r="9946" s="92" customFormat="true" ht="13.5"/>
    <row r="9947" s="92" customFormat="true" ht="13.5"/>
    <row r="9948" s="92" customFormat="true" ht="13.5"/>
    <row r="9949" s="92" customFormat="true" ht="13.5"/>
    <row r="9950" s="92" customFormat="true" ht="13.5"/>
    <row r="9951" s="92" customFormat="true" ht="13.5"/>
    <row r="9952" s="92" customFormat="true" ht="13.5"/>
    <row r="9953" s="92" customFormat="true" ht="13.5"/>
    <row r="9954" s="92" customFormat="true" ht="13.5"/>
    <row r="9955" s="92" customFormat="true" ht="13.5"/>
    <row r="9956" s="92" customFormat="true" ht="13.5"/>
    <row r="9957" s="92" customFormat="true" ht="13.5"/>
    <row r="9958" s="92" customFormat="true" ht="13.5"/>
    <row r="9959" s="92" customFormat="true" ht="13.5"/>
    <row r="9960" s="92" customFormat="true" ht="13.5"/>
    <row r="9961" s="92" customFormat="true" ht="13.5"/>
    <row r="9962" s="92" customFormat="true" ht="13.5"/>
    <row r="9963" s="92" customFormat="true" ht="13.5"/>
    <row r="9964" s="92" customFormat="true" ht="13.5"/>
    <row r="9965" s="92" customFormat="true" ht="13.5"/>
    <row r="9966" s="92" customFormat="true" ht="13.5"/>
    <row r="9967" s="92" customFormat="true" ht="13.5"/>
    <row r="9968" s="92" customFormat="true" ht="13.5"/>
    <row r="9969" s="92" customFormat="true" ht="13.5"/>
    <row r="9970" s="92" customFormat="true" ht="13.5"/>
    <row r="9971" s="92" customFormat="true" ht="13.5"/>
    <row r="9972" s="92" customFormat="true" ht="13.5"/>
    <row r="9973" s="92" customFormat="true" ht="13.5"/>
    <row r="9974" s="92" customFormat="true" ht="13.5"/>
    <row r="9975" s="92" customFormat="true" ht="13.5"/>
    <row r="9976" s="92" customFormat="true" ht="13.5"/>
    <row r="9977" s="92" customFormat="true" ht="13.5"/>
    <row r="9978" s="92" customFormat="true" ht="13.5"/>
    <row r="9979" s="92" customFormat="true" ht="13.5"/>
    <row r="9980" s="92" customFormat="true" ht="13.5"/>
    <row r="9981" s="92" customFormat="true" ht="13.5"/>
    <row r="9982" s="92" customFormat="true" ht="13.5"/>
    <row r="9983" s="92" customFormat="true" ht="13.5"/>
    <row r="9984" s="92" customFormat="true" ht="13.5"/>
    <row r="9985" s="92" customFormat="true" ht="13.5"/>
    <row r="9986" s="92" customFormat="true" ht="13.5"/>
    <row r="9987" s="92" customFormat="true" ht="13.5"/>
    <row r="9988" s="92" customFormat="true" ht="13.5"/>
    <row r="9989" s="92" customFormat="true" ht="13.5"/>
    <row r="9990" s="92" customFormat="true" ht="13.5"/>
    <row r="9991" s="92" customFormat="true" ht="13.5"/>
    <row r="9992" s="92" customFormat="true" ht="13.5"/>
    <row r="9993" s="92" customFormat="true" ht="13.5"/>
    <row r="9994" s="92" customFormat="true" ht="13.5"/>
    <row r="9995" s="92" customFormat="true" ht="13.5"/>
    <row r="9996" s="92" customFormat="true" ht="13.5"/>
    <row r="9997" s="92" customFormat="true" ht="13.5"/>
    <row r="9998" s="92" customFormat="true" ht="13.5"/>
    <row r="9999" s="92" customFormat="true" ht="13.5"/>
    <row r="10000" s="92" customFormat="true" ht="13.5"/>
    <row r="10001" s="92" customFormat="true" ht="13.5"/>
    <row r="10002" s="92" customFormat="true" ht="13.5"/>
    <row r="10003" s="92" customFormat="true" ht="13.5"/>
    <row r="10004" s="92" customFormat="true" ht="13.5"/>
    <row r="10005" s="92" customFormat="true" ht="13.5"/>
    <row r="10006" s="92" customFormat="true" ht="13.5"/>
    <row r="10007" s="92" customFormat="true" ht="13.5"/>
    <row r="10008" s="92" customFormat="true" ht="13.5"/>
    <row r="10009" s="92" customFormat="true" ht="13.5"/>
    <row r="10010" s="92" customFormat="true" ht="13.5"/>
    <row r="10011" s="92" customFormat="true" ht="13.5"/>
    <row r="10012" s="92" customFormat="true" ht="13.5"/>
    <row r="10013" s="92" customFormat="true" ht="13.5"/>
    <row r="10014" s="92" customFormat="true" ht="13.5"/>
    <row r="10015" s="92" customFormat="true" ht="13.5"/>
    <row r="10016" s="92" customFormat="true" ht="13.5"/>
    <row r="10017" s="92" customFormat="true" ht="13.5"/>
    <row r="10018" s="92" customFormat="true" ht="13.5"/>
    <row r="10019" s="92" customFormat="true" ht="13.5"/>
    <row r="10020" s="92" customFormat="true" ht="13.5"/>
    <row r="10021" s="92" customFormat="true" ht="13.5"/>
    <row r="10022" s="92" customFormat="true" ht="13.5"/>
    <row r="10023" s="92" customFormat="true" ht="13.5"/>
    <row r="10024" s="92" customFormat="true" ht="13.5"/>
    <row r="10025" s="92" customFormat="true" ht="13.5"/>
    <row r="10026" s="92" customFormat="true" ht="13.5"/>
    <row r="10027" s="92" customFormat="true" ht="13.5"/>
    <row r="10028" s="92" customFormat="true" ht="13.5"/>
    <row r="10029" s="92" customFormat="true" ht="13.5"/>
    <row r="10030" s="92" customFormat="true" ht="13.5"/>
    <row r="10031" s="92" customFormat="true" ht="13.5"/>
    <row r="10032" s="92" customFormat="true" ht="13.5"/>
    <row r="10033" s="92" customFormat="true" ht="13.5"/>
    <row r="10034" s="92" customFormat="true" ht="13.5"/>
    <row r="10035" s="92" customFormat="true" ht="13.5"/>
    <row r="10036" s="92" customFormat="true" ht="13.5"/>
    <row r="10037" s="92" customFormat="true" ht="13.5"/>
    <row r="10038" s="92" customFormat="true" ht="13.5"/>
    <row r="10039" s="92" customFormat="true" ht="13.5"/>
    <row r="10040" s="92" customFormat="true" ht="13.5"/>
    <row r="10041" s="92" customFormat="true" ht="13.5"/>
    <row r="10042" s="92" customFormat="true" ht="13.5"/>
    <row r="10043" s="92" customFormat="true" ht="13.5"/>
    <row r="10044" s="92" customFormat="true" ht="13.5"/>
    <row r="10045" s="92" customFormat="true" ht="13.5"/>
    <row r="10046" s="92" customFormat="true" ht="13.5"/>
    <row r="10047" s="92" customFormat="true" ht="13.5"/>
    <row r="10048" s="92" customFormat="true" ht="13.5"/>
    <row r="10049" s="92" customFormat="true" ht="13.5"/>
    <row r="10050" s="92" customFormat="true" ht="13.5"/>
    <row r="10051" s="92" customFormat="true" ht="13.5"/>
    <row r="10052" s="92" customFormat="true" ht="13.5"/>
    <row r="10053" s="92" customFormat="true" ht="13.5"/>
    <row r="10054" s="92" customFormat="true" ht="13.5"/>
    <row r="10055" s="92" customFormat="true" ht="13.5"/>
    <row r="10056" s="92" customFormat="true" ht="13.5"/>
    <row r="10057" s="92" customFormat="true" ht="13.5"/>
    <row r="10058" s="92" customFormat="true" ht="13.5"/>
    <row r="10059" s="92" customFormat="true" ht="13.5"/>
    <row r="10060" s="92" customFormat="true" ht="13.5"/>
    <row r="10061" s="92" customFormat="true" ht="13.5"/>
    <row r="10062" s="92" customFormat="true" ht="13.5"/>
    <row r="10063" s="92" customFormat="true" ht="13.5"/>
    <row r="10064" s="92" customFormat="true" ht="13.5"/>
    <row r="10065" s="92" customFormat="true" ht="13.5"/>
    <row r="10066" s="92" customFormat="true" ht="13.5"/>
    <row r="10067" s="92" customFormat="true" ht="13.5"/>
    <row r="10068" s="92" customFormat="true" ht="13.5"/>
    <row r="10069" s="92" customFormat="true" ht="13.5"/>
    <row r="10070" s="92" customFormat="true" ht="13.5"/>
    <row r="10071" s="92" customFormat="true" ht="13.5"/>
    <row r="10072" s="92" customFormat="true" ht="13.5"/>
    <row r="10073" s="92" customFormat="true" ht="13.5"/>
    <row r="10074" s="92" customFormat="true" ht="13.5"/>
    <row r="10075" s="92" customFormat="true" ht="13.5"/>
    <row r="10076" s="92" customFormat="true" ht="13.5"/>
    <row r="10077" s="92" customFormat="true" ht="13.5"/>
    <row r="10078" s="92" customFormat="true" ht="13.5"/>
    <row r="10079" s="92" customFormat="true" ht="13.5"/>
    <row r="10080" s="92" customFormat="true" ht="13.5"/>
    <row r="10081" s="92" customFormat="true" ht="13.5"/>
    <row r="10082" s="92" customFormat="true" ht="13.5"/>
    <row r="10083" s="92" customFormat="true" ht="13.5"/>
    <row r="10084" s="92" customFormat="true" ht="13.5"/>
    <row r="10085" s="92" customFormat="true" ht="13.5"/>
    <row r="10086" s="92" customFormat="true" ht="13.5"/>
    <row r="10087" s="92" customFormat="true" ht="13.5"/>
    <row r="10088" s="92" customFormat="true" ht="13.5"/>
    <row r="10089" s="92" customFormat="true" ht="13.5"/>
    <row r="10090" s="92" customFormat="true" ht="13.5"/>
    <row r="10091" s="92" customFormat="true" ht="13.5"/>
    <row r="10092" s="92" customFormat="true" ht="13.5"/>
    <row r="10093" s="92" customFormat="true" ht="13.5"/>
    <row r="10094" s="92" customFormat="true" ht="13.5"/>
    <row r="10095" s="92" customFormat="true" ht="13.5"/>
    <row r="10096" s="92" customFormat="true" ht="13.5"/>
    <row r="10097" s="92" customFormat="true" ht="13.5"/>
    <row r="10098" s="92" customFormat="true" ht="13.5"/>
    <row r="10099" s="92" customFormat="true" ht="13.5"/>
    <row r="10100" s="92" customFormat="true" ht="13.5"/>
    <row r="10101" s="92" customFormat="true" ht="13.5"/>
    <row r="10102" s="92" customFormat="true" ht="13.5"/>
    <row r="10103" s="92" customFormat="true" ht="13.5"/>
    <row r="10104" s="92" customFormat="true" ht="13.5"/>
    <row r="10105" s="92" customFormat="true" ht="13.5"/>
    <row r="10106" s="92" customFormat="true" ht="13.5"/>
    <row r="10107" s="92" customFormat="true" ht="13.5"/>
    <row r="10108" s="92" customFormat="true" ht="13.5"/>
    <row r="10109" s="92" customFormat="true" ht="13.5"/>
    <row r="10110" s="92" customFormat="true" ht="13.5"/>
    <row r="10111" s="92" customFormat="true" ht="13.5"/>
    <row r="10112" s="92" customFormat="true" ht="13.5"/>
    <row r="10113" s="92" customFormat="true" ht="13.5"/>
    <row r="10114" s="92" customFormat="true" ht="13.5"/>
    <row r="10115" s="92" customFormat="true" ht="13.5"/>
    <row r="10116" s="92" customFormat="true" ht="13.5"/>
    <row r="10117" s="92" customFormat="true" ht="13.5"/>
    <row r="10118" s="92" customFormat="true" ht="13.5"/>
    <row r="10119" s="92" customFormat="true" ht="13.5"/>
    <row r="10120" s="92" customFormat="true" ht="13.5"/>
    <row r="10121" s="92" customFormat="true" ht="13.5"/>
    <row r="10122" s="92" customFormat="true" ht="13.5"/>
    <row r="10123" s="92" customFormat="true" ht="13.5"/>
    <row r="10124" s="92" customFormat="true" ht="13.5"/>
    <row r="10125" s="92" customFormat="true" ht="13.5"/>
    <row r="10126" s="92" customFormat="true" ht="13.5"/>
    <row r="10127" s="92" customFormat="true" ht="13.5"/>
    <row r="10128" s="92" customFormat="true" ht="13.5"/>
    <row r="10129" s="92" customFormat="true" ht="13.5"/>
    <row r="10130" s="92" customFormat="true" ht="13.5"/>
    <row r="10131" s="92" customFormat="true" ht="13.5"/>
    <row r="10132" s="92" customFormat="true" ht="13.5"/>
    <row r="10133" s="92" customFormat="true" ht="13.5"/>
    <row r="10134" s="92" customFormat="true" ht="13.5"/>
    <row r="10135" s="92" customFormat="true" ht="13.5"/>
    <row r="10136" s="92" customFormat="true" ht="13.5"/>
    <row r="10137" s="92" customFormat="true" ht="13.5"/>
    <row r="10138" s="92" customFormat="true" ht="13.5"/>
    <row r="10139" s="92" customFormat="true" ht="13.5"/>
    <row r="10140" s="92" customFormat="true" ht="13.5"/>
    <row r="10141" s="92" customFormat="true" ht="13.5"/>
    <row r="10142" s="92" customFormat="true" ht="13.5"/>
    <row r="10143" s="92" customFormat="true" ht="13.5"/>
    <row r="10144" s="92" customFormat="true" ht="13.5"/>
    <row r="10145" s="92" customFormat="true" ht="13.5"/>
    <row r="10146" s="92" customFormat="true" ht="13.5"/>
    <row r="10147" s="92" customFormat="true" ht="13.5"/>
    <row r="10148" s="92" customFormat="true" ht="13.5"/>
    <row r="10149" s="92" customFormat="true" ht="13.5"/>
    <row r="10150" s="92" customFormat="true" ht="13.5"/>
    <row r="10151" s="92" customFormat="true" ht="13.5"/>
    <row r="10152" s="92" customFormat="true" ht="13.5"/>
    <row r="10153" s="92" customFormat="true" ht="13.5"/>
    <row r="10154" s="92" customFormat="true" ht="13.5"/>
    <row r="10155" s="92" customFormat="true" ht="13.5"/>
    <row r="10156" s="92" customFormat="true" ht="13.5"/>
    <row r="10157" s="92" customFormat="true" ht="13.5"/>
    <row r="10158" s="92" customFormat="true" ht="13.5"/>
    <row r="10159" s="92" customFormat="true" ht="13.5"/>
    <row r="10160" s="92" customFormat="true" ht="13.5"/>
    <row r="10161" s="92" customFormat="true" ht="13.5"/>
    <row r="10162" s="92" customFormat="true" ht="13.5"/>
    <row r="10163" s="92" customFormat="true" ht="13.5"/>
    <row r="10164" s="92" customFormat="true" ht="13.5"/>
    <row r="10165" s="92" customFormat="true" ht="13.5"/>
    <row r="10166" s="92" customFormat="true" ht="13.5"/>
    <row r="10167" s="92" customFormat="true" ht="13.5"/>
    <row r="10168" s="92" customFormat="true" ht="13.5"/>
    <row r="10169" s="92" customFormat="true" ht="13.5"/>
    <row r="10170" s="92" customFormat="true" ht="13.5"/>
    <row r="10171" s="92" customFormat="true" ht="13.5"/>
    <row r="10172" s="92" customFormat="true" ht="13.5"/>
    <row r="10173" s="92" customFormat="true" ht="13.5"/>
    <row r="10174" s="92" customFormat="true" ht="13.5"/>
    <row r="10175" s="92" customFormat="true" ht="13.5"/>
    <row r="10176" s="92" customFormat="true" ht="13.5"/>
    <row r="10177" s="92" customFormat="true" ht="13.5"/>
    <row r="10178" s="92" customFormat="true" ht="13.5"/>
    <row r="10179" s="92" customFormat="true" ht="13.5"/>
    <row r="10180" s="92" customFormat="true" ht="13.5"/>
    <row r="10181" s="92" customFormat="true" ht="13.5"/>
    <row r="10182" s="92" customFormat="true" ht="13.5"/>
    <row r="10183" s="92" customFormat="true" ht="13.5"/>
    <row r="10184" s="92" customFormat="true" ht="13.5"/>
    <row r="10185" s="92" customFormat="true" ht="13.5"/>
    <row r="10186" s="92" customFormat="true" ht="13.5"/>
    <row r="10187" s="92" customFormat="true" ht="13.5"/>
    <row r="10188" s="92" customFormat="true" ht="13.5"/>
    <row r="10189" s="92" customFormat="true" ht="13.5"/>
    <row r="10190" s="92" customFormat="true" ht="13.5"/>
    <row r="10191" s="92" customFormat="true" ht="13.5"/>
    <row r="10192" s="92" customFormat="true" ht="13.5"/>
    <row r="10193" s="92" customFormat="true" ht="13.5"/>
    <row r="10194" s="92" customFormat="true" ht="13.5"/>
    <row r="10195" s="92" customFormat="true" ht="13.5"/>
    <row r="10196" s="92" customFormat="true" ht="13.5"/>
    <row r="10197" s="92" customFormat="true" ht="13.5"/>
    <row r="10198" s="92" customFormat="true" ht="13.5"/>
    <row r="10199" s="92" customFormat="true" ht="13.5"/>
    <row r="10200" s="92" customFormat="true" ht="13.5"/>
    <row r="10201" s="92" customFormat="true" ht="13.5"/>
    <row r="10202" s="92" customFormat="true" ht="13.5"/>
    <row r="10203" s="92" customFormat="true" ht="13.5"/>
    <row r="10204" s="92" customFormat="true" ht="13.5"/>
    <row r="10205" s="92" customFormat="true" ht="13.5"/>
    <row r="10206" s="92" customFormat="true" ht="13.5"/>
    <row r="10207" s="92" customFormat="true" ht="13.5"/>
    <row r="10208" s="92" customFormat="true" ht="13.5"/>
    <row r="10209" s="92" customFormat="true" ht="13.5"/>
    <row r="10210" s="92" customFormat="true" ht="13.5"/>
    <row r="10211" s="92" customFormat="true" ht="13.5"/>
    <row r="10212" s="92" customFormat="true" ht="13.5"/>
    <row r="10213" s="92" customFormat="true" ht="13.5"/>
    <row r="10214" s="92" customFormat="true" ht="13.5"/>
    <row r="10215" s="92" customFormat="true" ht="13.5"/>
    <row r="10216" s="92" customFormat="true" ht="13.5"/>
    <row r="10217" s="92" customFormat="true" ht="13.5"/>
    <row r="10218" s="92" customFormat="true" ht="13.5"/>
    <row r="10219" s="92" customFormat="true" ht="13.5"/>
    <row r="10220" s="92" customFormat="true" ht="13.5"/>
    <row r="10221" s="92" customFormat="true" ht="13.5"/>
    <row r="10222" s="92" customFormat="true" ht="13.5"/>
    <row r="10223" s="92" customFormat="true" ht="13.5"/>
    <row r="10224" s="92" customFormat="true" ht="13.5"/>
    <row r="10225" s="92" customFormat="true" ht="13.5"/>
    <row r="10226" s="92" customFormat="true" ht="13.5"/>
    <row r="10227" s="92" customFormat="true" ht="13.5"/>
    <row r="10228" s="92" customFormat="true" ht="13.5"/>
    <row r="10229" s="92" customFormat="true" ht="13.5"/>
    <row r="10230" s="92" customFormat="true" ht="13.5"/>
    <row r="10231" s="92" customFormat="true" ht="13.5"/>
    <row r="10232" s="92" customFormat="true" ht="13.5"/>
    <row r="10233" s="92" customFormat="true" ht="13.5"/>
    <row r="10234" s="92" customFormat="true" ht="13.5"/>
    <row r="10235" s="92" customFormat="true" ht="13.5"/>
    <row r="10236" s="92" customFormat="true" ht="13.5"/>
    <row r="10237" s="92" customFormat="true" ht="13.5"/>
    <row r="10238" s="92" customFormat="true" ht="13.5"/>
    <row r="10239" s="92" customFormat="true" ht="13.5"/>
    <row r="10240" s="92" customFormat="true" ht="13.5"/>
    <row r="10241" s="92" customFormat="true" ht="13.5"/>
    <row r="10242" s="92" customFormat="true" ht="13.5"/>
    <row r="10243" s="92" customFormat="true" ht="13.5"/>
    <row r="10244" s="92" customFormat="true" ht="13.5"/>
    <row r="10245" s="92" customFormat="true" ht="13.5"/>
    <row r="10246" s="92" customFormat="true" ht="13.5"/>
    <row r="10247" s="92" customFormat="true" ht="13.5"/>
    <row r="10248" s="92" customFormat="true" ht="13.5"/>
    <row r="10249" s="92" customFormat="true" ht="13.5"/>
    <row r="10250" s="92" customFormat="true" ht="13.5"/>
    <row r="10251" s="92" customFormat="true" ht="13.5"/>
    <row r="10252" s="92" customFormat="true" ht="13.5"/>
    <row r="10253" s="92" customFormat="true" ht="13.5"/>
    <row r="10254" s="92" customFormat="true" ht="13.5"/>
    <row r="10255" s="92" customFormat="true" ht="13.5"/>
    <row r="10256" s="92" customFormat="true" ht="13.5"/>
    <row r="10257" s="92" customFormat="true" ht="13.5"/>
    <row r="10258" s="92" customFormat="true" ht="13.5"/>
    <row r="10259" s="92" customFormat="true" ht="13.5"/>
    <row r="10260" s="92" customFormat="true" ht="13.5"/>
    <row r="10261" s="92" customFormat="true" ht="13.5"/>
    <row r="10262" s="92" customFormat="true" ht="13.5"/>
    <row r="10263" s="92" customFormat="true" ht="13.5"/>
    <row r="10264" s="92" customFormat="true" ht="13.5"/>
    <row r="10265" s="92" customFormat="true" ht="13.5"/>
    <row r="10266" s="92" customFormat="true" ht="13.5"/>
    <row r="10267" s="92" customFormat="true" ht="13.5"/>
    <row r="10268" s="92" customFormat="true" ht="13.5"/>
    <row r="10269" s="92" customFormat="true" ht="13.5"/>
    <row r="10270" s="92" customFormat="true" ht="13.5"/>
    <row r="10271" s="92" customFormat="true" ht="13.5"/>
    <row r="10272" s="92" customFormat="true" ht="13.5"/>
    <row r="10273" s="92" customFormat="true" ht="13.5"/>
    <row r="10274" s="92" customFormat="true" ht="13.5"/>
    <row r="10275" s="92" customFormat="true" ht="13.5"/>
    <row r="10276" s="92" customFormat="true" ht="13.5"/>
    <row r="10277" s="92" customFormat="true" ht="13.5"/>
    <row r="10278" s="92" customFormat="true" ht="13.5"/>
    <row r="10279" s="92" customFormat="true" ht="13.5"/>
    <row r="10280" s="92" customFormat="true" ht="13.5"/>
    <row r="10281" s="92" customFormat="true" ht="13.5"/>
    <row r="10282" s="92" customFormat="true" ht="13.5"/>
    <row r="10283" s="92" customFormat="true" ht="13.5"/>
    <row r="10284" s="92" customFormat="true" ht="13.5"/>
    <row r="10285" s="92" customFormat="true" ht="13.5"/>
    <row r="10286" s="92" customFormat="true" ht="13.5"/>
    <row r="10287" s="92" customFormat="true" ht="13.5"/>
    <row r="10288" s="92" customFormat="true" ht="13.5"/>
    <row r="10289" s="92" customFormat="true" ht="13.5"/>
    <row r="10290" s="92" customFormat="true" ht="13.5"/>
    <row r="10291" s="92" customFormat="true" ht="13.5"/>
    <row r="10292" s="92" customFormat="true" ht="13.5"/>
    <row r="10293" s="92" customFormat="true" ht="13.5"/>
    <row r="10294" s="92" customFormat="true" ht="13.5"/>
    <row r="10295" s="92" customFormat="true" ht="13.5"/>
    <row r="10296" s="92" customFormat="true" ht="13.5"/>
    <row r="10297" s="92" customFormat="true" ht="13.5"/>
    <row r="10298" s="92" customFormat="true" ht="13.5"/>
    <row r="10299" s="92" customFormat="true" ht="13.5"/>
    <row r="10300" s="92" customFormat="true" ht="13.5"/>
    <row r="10301" s="92" customFormat="true" ht="13.5"/>
    <row r="10302" s="92" customFormat="true" ht="13.5"/>
    <row r="10303" s="92" customFormat="true" ht="13.5"/>
    <row r="10304" s="92" customFormat="true" ht="13.5"/>
    <row r="10305" s="92" customFormat="true" ht="13.5"/>
    <row r="10306" s="92" customFormat="true" ht="13.5"/>
    <row r="10307" s="92" customFormat="true" ht="13.5"/>
    <row r="10308" s="92" customFormat="true" ht="13.5"/>
    <row r="10309" s="92" customFormat="true" ht="13.5"/>
    <row r="10310" s="92" customFormat="true" ht="13.5"/>
    <row r="10311" s="92" customFormat="true" ht="13.5"/>
    <row r="10312" s="92" customFormat="true" ht="13.5"/>
    <row r="10313" s="92" customFormat="true" ht="13.5"/>
    <row r="10314" s="92" customFormat="true" ht="13.5"/>
    <row r="10315" s="92" customFormat="true" ht="13.5"/>
    <row r="10316" s="92" customFormat="true" ht="13.5"/>
    <row r="10317" s="92" customFormat="true" ht="13.5"/>
    <row r="10318" s="92" customFormat="true" ht="13.5"/>
    <row r="10319" s="92" customFormat="true" ht="13.5"/>
    <row r="10320" s="92" customFormat="true" ht="13.5"/>
    <row r="10321" s="92" customFormat="true" ht="13.5"/>
    <row r="10322" s="92" customFormat="true" ht="13.5"/>
    <row r="10323" s="92" customFormat="true" ht="13.5"/>
    <row r="10324" s="92" customFormat="true" ht="13.5"/>
    <row r="10325" s="92" customFormat="true" ht="13.5"/>
    <row r="10326" s="92" customFormat="true" ht="13.5"/>
    <row r="10327" s="92" customFormat="true" ht="13.5"/>
    <row r="10328" s="92" customFormat="true" ht="13.5"/>
    <row r="10329" s="92" customFormat="true" ht="13.5"/>
    <row r="10330" s="92" customFormat="true" ht="13.5"/>
    <row r="10331" s="92" customFormat="true" ht="13.5"/>
    <row r="10332" s="92" customFormat="true" ht="13.5"/>
    <row r="10333" s="92" customFormat="true" ht="13.5"/>
    <row r="10334" s="92" customFormat="true" ht="13.5"/>
    <row r="10335" s="92" customFormat="true" ht="13.5"/>
    <row r="10336" s="92" customFormat="true" ht="13.5"/>
    <row r="10337" s="92" customFormat="true" ht="13.5"/>
    <row r="10338" s="92" customFormat="true" ht="13.5"/>
    <row r="10339" s="92" customFormat="true" ht="13.5"/>
    <row r="10340" s="92" customFormat="true" ht="13.5"/>
    <row r="10341" s="92" customFormat="true" ht="13.5"/>
    <row r="10342" s="92" customFormat="true" ht="13.5"/>
    <row r="10343" s="92" customFormat="true" ht="13.5"/>
    <row r="10344" s="92" customFormat="true" ht="13.5"/>
    <row r="10345" s="92" customFormat="true" ht="13.5"/>
    <row r="10346" s="92" customFormat="true" ht="13.5"/>
    <row r="10347" s="92" customFormat="true" ht="13.5"/>
    <row r="10348" s="92" customFormat="true" ht="13.5"/>
    <row r="10349" s="92" customFormat="true" ht="13.5"/>
    <row r="10350" s="92" customFormat="true" ht="13.5"/>
    <row r="10351" s="92" customFormat="true" ht="13.5"/>
    <row r="10352" s="92" customFormat="true" ht="13.5"/>
    <row r="10353" s="92" customFormat="true" ht="13.5"/>
    <row r="10354" s="92" customFormat="true" ht="13.5"/>
    <row r="10355" s="92" customFormat="true" ht="13.5"/>
    <row r="10356" s="92" customFormat="true" ht="13.5"/>
    <row r="10357" s="92" customFormat="true" ht="13.5"/>
    <row r="10358" s="92" customFormat="true" ht="13.5"/>
    <row r="10359" s="92" customFormat="true" ht="13.5"/>
    <row r="10360" s="92" customFormat="true" ht="13.5"/>
    <row r="10361" s="92" customFormat="true" ht="13.5"/>
    <row r="10362" s="92" customFormat="true" ht="13.5"/>
    <row r="10363" s="92" customFormat="true" ht="13.5"/>
    <row r="10364" s="92" customFormat="true" ht="13.5"/>
    <row r="10365" s="92" customFormat="true" ht="13.5"/>
    <row r="10366" s="92" customFormat="true" ht="13.5"/>
    <row r="10367" s="92" customFormat="true" ht="13.5"/>
    <row r="10368" s="92" customFormat="true" ht="13.5"/>
    <row r="10369" s="92" customFormat="true" ht="13.5"/>
    <row r="10370" s="92" customFormat="true" ht="13.5"/>
    <row r="10371" s="92" customFormat="true" ht="13.5"/>
    <row r="10372" s="92" customFormat="true" ht="13.5"/>
    <row r="10373" s="92" customFormat="true" ht="13.5"/>
    <row r="10374" s="92" customFormat="true" ht="13.5"/>
    <row r="10375" s="92" customFormat="true" ht="13.5"/>
    <row r="10376" s="92" customFormat="true" ht="13.5"/>
    <row r="10377" s="92" customFormat="true" ht="13.5"/>
    <row r="10378" s="92" customFormat="true" ht="13.5"/>
    <row r="10379" s="92" customFormat="true" ht="13.5"/>
    <row r="10380" s="92" customFormat="true" ht="13.5"/>
    <row r="10381" s="92" customFormat="true" ht="13.5"/>
    <row r="10382" s="92" customFormat="true" ht="13.5"/>
    <row r="10383" s="92" customFormat="true" ht="13.5"/>
    <row r="10384" s="92" customFormat="true" ht="13.5"/>
    <row r="10385" s="92" customFormat="true" ht="13.5"/>
    <row r="10386" s="92" customFormat="true" ht="13.5"/>
    <row r="10387" s="92" customFormat="true" ht="13.5"/>
    <row r="10388" s="92" customFormat="true" ht="13.5"/>
    <row r="10389" s="92" customFormat="true" ht="13.5"/>
    <row r="10390" s="92" customFormat="true" ht="13.5"/>
    <row r="10391" s="92" customFormat="true" ht="13.5"/>
    <row r="10392" s="92" customFormat="true" ht="13.5"/>
    <row r="10393" s="92" customFormat="true" ht="13.5"/>
    <row r="10394" s="92" customFormat="true" ht="13.5"/>
    <row r="10395" s="92" customFormat="true" ht="13.5"/>
    <row r="10396" s="92" customFormat="true" ht="13.5"/>
    <row r="10397" s="92" customFormat="true" ht="13.5"/>
    <row r="10398" s="92" customFormat="true" ht="13.5"/>
    <row r="10399" s="92" customFormat="true" ht="13.5"/>
    <row r="10400" s="92" customFormat="true" ht="13.5"/>
    <row r="10401" s="92" customFormat="true" ht="13.5"/>
    <row r="10402" s="92" customFormat="true" ht="13.5"/>
    <row r="10403" s="92" customFormat="true" ht="13.5"/>
    <row r="10404" s="92" customFormat="true" ht="13.5"/>
    <row r="10405" s="92" customFormat="true" ht="13.5"/>
    <row r="10406" s="92" customFormat="true" ht="13.5"/>
    <row r="10407" s="92" customFormat="true" ht="13.5"/>
    <row r="10408" s="92" customFormat="true" ht="13.5"/>
    <row r="10409" s="92" customFormat="true" ht="13.5"/>
    <row r="10410" s="92" customFormat="true" ht="13.5"/>
    <row r="10411" s="92" customFormat="true" ht="13.5"/>
    <row r="10412" s="92" customFormat="true" ht="13.5"/>
    <row r="10413" s="92" customFormat="true" ht="13.5"/>
    <row r="10414" s="92" customFormat="true" ht="13.5"/>
    <row r="10415" s="92" customFormat="true" ht="13.5"/>
    <row r="10416" s="92" customFormat="true" ht="13.5"/>
    <row r="10417" s="92" customFormat="true" ht="13.5"/>
    <row r="10418" s="92" customFormat="true" ht="13.5"/>
    <row r="10419" s="92" customFormat="true" ht="13.5"/>
    <row r="10420" s="92" customFormat="true" ht="13.5"/>
    <row r="10421" s="92" customFormat="true" ht="13.5"/>
    <row r="10422" s="92" customFormat="true" ht="13.5"/>
    <row r="10423" s="92" customFormat="true" ht="13.5"/>
    <row r="10424" s="92" customFormat="true" ht="13.5"/>
    <row r="10425" s="92" customFormat="true" ht="13.5"/>
    <row r="10426" s="92" customFormat="true" ht="13.5"/>
    <row r="10427" s="92" customFormat="true" ht="13.5"/>
    <row r="10428" s="92" customFormat="true" ht="13.5"/>
    <row r="10429" s="92" customFormat="true" ht="13.5"/>
    <row r="10430" s="92" customFormat="true" ht="13.5"/>
    <row r="10431" s="92" customFormat="true" ht="13.5"/>
    <row r="10432" s="92" customFormat="true" ht="13.5"/>
    <row r="10433" s="92" customFormat="true" ht="13.5"/>
    <row r="10434" s="92" customFormat="true" ht="13.5"/>
    <row r="10435" s="92" customFormat="true" ht="13.5"/>
    <row r="10436" s="92" customFormat="true" ht="13.5"/>
    <row r="10437" s="92" customFormat="true" ht="13.5"/>
    <row r="10438" s="92" customFormat="true" ht="13.5"/>
    <row r="10439" s="92" customFormat="true" ht="13.5"/>
    <row r="10440" s="92" customFormat="true" ht="13.5"/>
    <row r="10441" s="92" customFormat="true" ht="13.5"/>
    <row r="10442" s="92" customFormat="true" ht="13.5"/>
    <row r="10443" s="92" customFormat="true" ht="13.5"/>
    <row r="10444" s="92" customFormat="true" ht="13.5"/>
    <row r="10445" s="92" customFormat="true" ht="13.5"/>
    <row r="10446" s="92" customFormat="true" ht="13.5"/>
    <row r="10447" s="92" customFormat="true" ht="13.5"/>
    <row r="10448" s="92" customFormat="true" ht="13.5"/>
    <row r="10449" s="92" customFormat="true" ht="13.5"/>
    <row r="10450" s="92" customFormat="true" ht="13.5"/>
    <row r="10451" s="92" customFormat="true" ht="13.5"/>
    <row r="10452" s="92" customFormat="true" ht="13.5"/>
    <row r="10453" s="92" customFormat="true" ht="13.5"/>
    <row r="10454" s="92" customFormat="true" ht="13.5"/>
    <row r="10455" s="92" customFormat="true" ht="13.5"/>
    <row r="10456" s="92" customFormat="true" ht="13.5"/>
    <row r="10457" s="92" customFormat="true" ht="13.5"/>
    <row r="10458" s="92" customFormat="true" ht="13.5"/>
    <row r="10459" s="92" customFormat="true" ht="13.5"/>
    <row r="10460" s="92" customFormat="true" ht="13.5"/>
    <row r="10461" s="92" customFormat="true" ht="13.5"/>
    <row r="10462" s="92" customFormat="true" ht="13.5"/>
    <row r="10463" s="92" customFormat="true" ht="13.5"/>
    <row r="10464" s="92" customFormat="true" ht="13.5"/>
    <row r="10465" s="92" customFormat="true" ht="13.5"/>
    <row r="10466" s="92" customFormat="true" ht="13.5"/>
    <row r="10467" s="92" customFormat="true" ht="13.5"/>
    <row r="10468" s="92" customFormat="true" ht="13.5"/>
    <row r="10469" s="92" customFormat="true" ht="13.5"/>
    <row r="10470" s="92" customFormat="true" ht="13.5"/>
    <row r="10471" s="92" customFormat="true" ht="13.5"/>
    <row r="10472" s="92" customFormat="true" ht="13.5"/>
    <row r="10473" s="92" customFormat="true" ht="13.5"/>
    <row r="10474" s="92" customFormat="true" ht="13.5"/>
    <row r="10475" s="92" customFormat="true" ht="13.5"/>
    <row r="10476" s="92" customFormat="true" ht="13.5"/>
    <row r="10477" s="92" customFormat="true" ht="13.5"/>
    <row r="10478" s="92" customFormat="true" ht="13.5"/>
    <row r="10479" s="92" customFormat="true" ht="13.5"/>
    <row r="10480" s="92" customFormat="true" ht="13.5"/>
    <row r="10481" s="92" customFormat="true" ht="13.5"/>
    <row r="10482" s="92" customFormat="true" ht="13.5"/>
    <row r="10483" s="92" customFormat="true" ht="13.5"/>
    <row r="10484" s="92" customFormat="true" ht="13.5"/>
    <row r="10485" s="92" customFormat="true" ht="13.5"/>
    <row r="10486" s="92" customFormat="true" ht="13.5"/>
    <row r="10487" s="92" customFormat="true" ht="13.5"/>
    <row r="10488" s="92" customFormat="true" ht="13.5"/>
    <row r="10489" s="92" customFormat="true" ht="13.5"/>
    <row r="10490" s="92" customFormat="true" ht="13.5"/>
    <row r="10491" s="92" customFormat="true" ht="13.5"/>
    <row r="10492" s="92" customFormat="true" ht="13.5"/>
    <row r="10493" s="92" customFormat="true" ht="13.5"/>
    <row r="10494" s="92" customFormat="true" ht="13.5"/>
    <row r="10495" s="92" customFormat="true" ht="13.5"/>
    <row r="10496" s="92" customFormat="true" ht="13.5"/>
    <row r="10497" s="92" customFormat="true" ht="13.5"/>
    <row r="10498" s="92" customFormat="true" ht="13.5"/>
    <row r="10499" s="92" customFormat="true" ht="13.5"/>
    <row r="10500" s="92" customFormat="true" ht="13.5"/>
    <row r="10501" s="92" customFormat="true" ht="13.5"/>
    <row r="10502" s="92" customFormat="true" ht="13.5"/>
    <row r="10503" s="92" customFormat="true" ht="13.5"/>
    <row r="10504" s="92" customFormat="true" ht="13.5"/>
    <row r="10505" s="92" customFormat="true" ht="13.5"/>
    <row r="10506" s="92" customFormat="true" ht="13.5"/>
    <row r="10507" s="92" customFormat="true" ht="13.5"/>
    <row r="10508" s="92" customFormat="true" ht="13.5"/>
    <row r="10509" s="92" customFormat="true" ht="13.5"/>
    <row r="10510" s="92" customFormat="true" ht="13.5"/>
    <row r="10511" s="92" customFormat="true" ht="13.5"/>
    <row r="10512" s="92" customFormat="true" ht="13.5"/>
    <row r="10513" s="92" customFormat="true" ht="13.5"/>
    <row r="10514" s="92" customFormat="true" ht="13.5"/>
    <row r="10515" s="92" customFormat="true" ht="13.5"/>
    <row r="10516" s="92" customFormat="true" ht="13.5"/>
    <row r="10517" s="92" customFormat="true" ht="13.5"/>
    <row r="10518" s="92" customFormat="true" ht="13.5"/>
    <row r="10519" s="92" customFormat="true" ht="13.5"/>
    <row r="10520" s="92" customFormat="true" ht="13.5"/>
    <row r="10521" s="92" customFormat="true" ht="13.5"/>
    <row r="10522" s="92" customFormat="true" ht="13.5"/>
    <row r="10523" s="92" customFormat="true" ht="13.5"/>
    <row r="10524" s="92" customFormat="true" ht="13.5"/>
    <row r="10525" s="92" customFormat="true" ht="13.5"/>
    <row r="10526" s="92" customFormat="true" ht="13.5"/>
    <row r="10527" s="92" customFormat="true" ht="13.5"/>
    <row r="10528" s="92" customFormat="true" ht="13.5"/>
    <row r="10529" s="92" customFormat="true" ht="13.5"/>
    <row r="10530" s="92" customFormat="true" ht="13.5"/>
    <row r="10531" s="92" customFormat="true" ht="13.5"/>
    <row r="10532" s="92" customFormat="true" ht="13.5"/>
    <row r="10533" s="92" customFormat="true" ht="13.5"/>
    <row r="10534" s="92" customFormat="true" ht="13.5"/>
    <row r="10535" s="92" customFormat="true" ht="13.5"/>
    <row r="10536" s="92" customFormat="true" ht="13.5"/>
    <row r="10537" s="92" customFormat="true" ht="13.5"/>
    <row r="10538" s="92" customFormat="true" ht="13.5"/>
    <row r="10539" s="92" customFormat="true" ht="13.5"/>
    <row r="10540" s="92" customFormat="true" ht="13.5"/>
    <row r="10541" s="92" customFormat="true" ht="13.5"/>
    <row r="10542" s="92" customFormat="true" ht="13.5"/>
    <row r="10543" s="92" customFormat="true" ht="13.5"/>
    <row r="10544" s="92" customFormat="true" ht="13.5"/>
    <row r="10545" s="92" customFormat="true" ht="13.5"/>
    <row r="10546" s="92" customFormat="true" ht="13.5"/>
    <row r="10547" s="92" customFormat="true" ht="13.5"/>
    <row r="10548" s="92" customFormat="true" ht="13.5"/>
    <row r="10549" s="92" customFormat="true" ht="13.5"/>
    <row r="10550" s="92" customFormat="true" ht="13.5"/>
    <row r="10551" s="92" customFormat="true" ht="13.5"/>
    <row r="10552" s="92" customFormat="true" ht="13.5"/>
    <row r="10553" s="92" customFormat="true" ht="13.5"/>
    <row r="10554" s="92" customFormat="true" ht="13.5"/>
    <row r="10555" s="92" customFormat="true" ht="13.5"/>
    <row r="10556" s="92" customFormat="true" ht="13.5"/>
    <row r="10557" s="92" customFormat="true" ht="13.5"/>
    <row r="10558" s="92" customFormat="true" ht="13.5"/>
    <row r="10559" s="92" customFormat="true" ht="13.5"/>
    <row r="10560" s="92" customFormat="true" ht="13.5"/>
    <row r="10561" s="92" customFormat="true" ht="13.5"/>
    <row r="10562" s="92" customFormat="true" ht="13.5"/>
    <row r="10563" s="92" customFormat="true" ht="13.5"/>
    <row r="10564" s="92" customFormat="true" ht="13.5"/>
    <row r="10565" s="92" customFormat="true" ht="13.5"/>
    <row r="10566" s="92" customFormat="true" ht="13.5"/>
    <row r="10567" s="92" customFormat="true" ht="13.5"/>
    <row r="10568" s="92" customFormat="true" ht="13.5"/>
    <row r="10569" s="92" customFormat="true" ht="13.5"/>
    <row r="10570" s="92" customFormat="true" ht="13.5"/>
    <row r="10571" s="92" customFormat="true" ht="13.5"/>
    <row r="10572" s="92" customFormat="true" ht="13.5"/>
    <row r="10573" s="92" customFormat="true" ht="13.5"/>
    <row r="10574" s="92" customFormat="true" ht="13.5"/>
    <row r="10575" s="92" customFormat="true" ht="13.5"/>
    <row r="10576" s="92" customFormat="true" ht="13.5"/>
    <row r="10577" s="92" customFormat="true" ht="13.5"/>
    <row r="10578" s="92" customFormat="true" ht="13.5"/>
    <row r="10579" s="92" customFormat="true" ht="13.5"/>
    <row r="10580" s="92" customFormat="true" ht="13.5"/>
    <row r="10581" s="92" customFormat="true" ht="13.5"/>
    <row r="10582" s="92" customFormat="true" ht="13.5"/>
    <row r="10583" s="92" customFormat="true" ht="13.5"/>
    <row r="10584" s="92" customFormat="true" ht="13.5"/>
    <row r="10585" s="92" customFormat="true" ht="13.5"/>
    <row r="10586" s="92" customFormat="true" ht="13.5"/>
    <row r="10587" s="92" customFormat="true" ht="13.5"/>
    <row r="10588" s="92" customFormat="true" ht="13.5"/>
    <row r="10589" s="92" customFormat="true" ht="13.5"/>
    <row r="10590" s="92" customFormat="true" ht="13.5"/>
    <row r="10591" s="92" customFormat="true" ht="13.5"/>
    <row r="10592" s="92" customFormat="true" ht="13.5"/>
    <row r="10593" s="92" customFormat="true" ht="13.5"/>
    <row r="10594" s="92" customFormat="true" ht="13.5"/>
    <row r="10595" s="92" customFormat="true" ht="13.5"/>
    <row r="10596" s="92" customFormat="true" ht="13.5"/>
    <row r="10597" s="92" customFormat="true" ht="13.5"/>
    <row r="10598" s="92" customFormat="true" ht="13.5"/>
    <row r="10599" s="92" customFormat="true" ht="13.5"/>
    <row r="10600" s="92" customFormat="true" ht="13.5"/>
    <row r="10601" s="92" customFormat="true" ht="13.5"/>
    <row r="10602" s="92" customFormat="true" ht="13.5"/>
    <row r="10603" s="92" customFormat="true" ht="13.5"/>
    <row r="10604" s="92" customFormat="true" ht="13.5"/>
    <row r="10605" s="92" customFormat="true" ht="13.5"/>
    <row r="10606" s="92" customFormat="true" ht="13.5"/>
    <row r="10607" s="92" customFormat="true" ht="13.5"/>
    <row r="10608" s="92" customFormat="true" ht="13.5"/>
    <row r="10609" s="92" customFormat="true" ht="13.5"/>
    <row r="10610" s="92" customFormat="true" ht="13.5"/>
    <row r="10611" s="92" customFormat="true" ht="13.5"/>
    <row r="10612" s="92" customFormat="true" ht="13.5"/>
    <row r="10613" s="92" customFormat="true" ht="13.5"/>
    <row r="10614" s="92" customFormat="true" ht="13.5"/>
    <row r="10615" s="92" customFormat="true" ht="13.5"/>
    <row r="10616" s="92" customFormat="true" ht="13.5"/>
    <row r="10617" s="92" customFormat="true" ht="13.5"/>
    <row r="10618" s="92" customFormat="true" ht="13.5"/>
    <row r="10619" s="92" customFormat="true" ht="13.5"/>
    <row r="10620" s="92" customFormat="true" ht="13.5"/>
    <row r="10621" s="92" customFormat="true" ht="13.5"/>
    <row r="10622" s="92" customFormat="true" ht="13.5"/>
    <row r="10623" s="92" customFormat="true" ht="13.5"/>
    <row r="10624" s="92" customFormat="true" ht="13.5"/>
    <row r="10625" s="92" customFormat="true" ht="13.5"/>
    <row r="10626" s="92" customFormat="true" ht="13.5"/>
    <row r="10627" s="92" customFormat="true" ht="13.5"/>
    <row r="10628" s="92" customFormat="true" ht="13.5"/>
    <row r="10629" s="92" customFormat="true" ht="13.5"/>
    <row r="10630" s="92" customFormat="true" ht="13.5"/>
    <row r="10631" s="92" customFormat="true" ht="13.5"/>
    <row r="10632" s="92" customFormat="true" ht="13.5"/>
    <row r="10633" s="92" customFormat="true" ht="13.5"/>
    <row r="10634" s="92" customFormat="true" ht="13.5"/>
    <row r="10635" s="92" customFormat="true" ht="13.5"/>
    <row r="10636" s="92" customFormat="true" ht="13.5"/>
    <row r="10637" s="92" customFormat="true" ht="13.5"/>
    <row r="10638" s="92" customFormat="true" ht="13.5"/>
    <row r="10639" s="92" customFormat="true" ht="13.5"/>
    <row r="10640" s="92" customFormat="true" ht="13.5"/>
    <row r="10641" s="92" customFormat="true" ht="13.5"/>
    <row r="10642" s="92" customFormat="true" ht="13.5"/>
    <row r="10643" s="92" customFormat="true" ht="13.5"/>
    <row r="10644" s="92" customFormat="true" ht="13.5"/>
    <row r="10645" s="92" customFormat="true" ht="13.5"/>
    <row r="10646" s="92" customFormat="true" ht="13.5"/>
    <row r="10647" s="92" customFormat="true" ht="13.5"/>
    <row r="10648" s="92" customFormat="true" ht="13.5"/>
    <row r="10649" s="92" customFormat="true" ht="13.5"/>
    <row r="10650" s="92" customFormat="true" ht="13.5"/>
    <row r="10651" s="92" customFormat="true" ht="13.5"/>
    <row r="10652" s="92" customFormat="true" ht="13.5"/>
    <row r="10653" s="92" customFormat="true" ht="13.5"/>
    <row r="10654" s="92" customFormat="true" ht="13.5"/>
    <row r="10655" s="92" customFormat="true" ht="13.5"/>
    <row r="10656" s="92" customFormat="true" ht="13.5"/>
    <row r="10657" s="92" customFormat="true" ht="13.5"/>
    <row r="10658" s="92" customFormat="true" ht="13.5"/>
    <row r="10659" s="92" customFormat="true" ht="13.5"/>
    <row r="10660" s="92" customFormat="true" ht="13.5"/>
    <row r="10661" s="92" customFormat="true" ht="13.5"/>
    <row r="10662" s="92" customFormat="true" ht="13.5"/>
    <row r="10663" s="92" customFormat="true" ht="13.5"/>
    <row r="10664" s="92" customFormat="true" ht="13.5"/>
    <row r="10665" s="92" customFormat="true" ht="13.5"/>
    <row r="10666" s="92" customFormat="true" ht="13.5"/>
    <row r="10667" s="92" customFormat="true" ht="13.5"/>
    <row r="10668" s="92" customFormat="true" ht="13.5"/>
    <row r="10669" s="92" customFormat="true" ht="13.5"/>
    <row r="10670" s="92" customFormat="true" ht="13.5"/>
    <row r="10671" s="92" customFormat="true" ht="13.5"/>
    <row r="10672" s="92" customFormat="true" ht="13.5"/>
    <row r="10673" s="92" customFormat="true" ht="13.5"/>
    <row r="10674" s="92" customFormat="true" ht="13.5"/>
    <row r="10675" s="92" customFormat="true" ht="13.5"/>
    <row r="10676" s="92" customFormat="true" ht="13.5"/>
    <row r="10677" s="92" customFormat="true" ht="13.5"/>
    <row r="10678" s="92" customFormat="true" ht="13.5"/>
    <row r="10679" s="92" customFormat="true" ht="13.5"/>
    <row r="10680" s="92" customFormat="true" ht="13.5"/>
    <row r="10681" s="92" customFormat="true" ht="13.5"/>
    <row r="10682" s="92" customFormat="true" ht="13.5"/>
    <row r="10683" s="92" customFormat="true" ht="13.5"/>
    <row r="10684" s="92" customFormat="true" ht="13.5"/>
    <row r="10685" s="92" customFormat="true" ht="13.5"/>
    <row r="10686" s="92" customFormat="true" ht="13.5"/>
    <row r="10687" s="92" customFormat="true" ht="13.5"/>
    <row r="10688" s="92" customFormat="true" ht="13.5"/>
    <row r="10689" s="92" customFormat="true" ht="13.5"/>
    <row r="10690" s="92" customFormat="true" ht="13.5"/>
    <row r="10691" s="92" customFormat="true" ht="13.5"/>
    <row r="10692" s="92" customFormat="true" ht="13.5"/>
    <row r="10693" s="92" customFormat="true" ht="13.5"/>
    <row r="10694" s="92" customFormat="true" ht="13.5"/>
    <row r="10695" s="92" customFormat="true" ht="13.5"/>
    <row r="10696" s="92" customFormat="true" ht="13.5"/>
    <row r="10697" s="92" customFormat="true" ht="13.5"/>
    <row r="10698" s="92" customFormat="true" ht="13.5"/>
    <row r="10699" s="92" customFormat="true" ht="13.5"/>
    <row r="10700" s="92" customFormat="true" ht="13.5"/>
    <row r="10701" s="92" customFormat="true" ht="13.5"/>
    <row r="10702" s="92" customFormat="true" ht="13.5"/>
    <row r="10703" s="92" customFormat="true" ht="13.5"/>
    <row r="10704" s="92" customFormat="true" ht="13.5"/>
    <row r="10705" s="92" customFormat="true" ht="13.5"/>
    <row r="10706" s="92" customFormat="true" ht="13.5"/>
    <row r="10707" s="92" customFormat="true" ht="13.5"/>
    <row r="10708" s="92" customFormat="true" ht="13.5"/>
    <row r="10709" s="92" customFormat="true" ht="13.5"/>
    <row r="10710" s="92" customFormat="true" ht="13.5"/>
    <row r="10711" s="92" customFormat="true" ht="13.5"/>
    <row r="10712" s="92" customFormat="true" ht="13.5"/>
    <row r="10713" s="92" customFormat="true" ht="13.5"/>
    <row r="10714" s="92" customFormat="true" ht="13.5"/>
    <row r="10715" s="92" customFormat="true" ht="13.5"/>
    <row r="10716" s="92" customFormat="true" ht="13.5"/>
    <row r="10717" s="92" customFormat="true" ht="13.5"/>
    <row r="10718" s="92" customFormat="true" ht="13.5"/>
    <row r="10719" s="92" customFormat="true" ht="13.5"/>
    <row r="10720" s="92" customFormat="true" ht="13.5"/>
    <row r="10721" s="92" customFormat="true" ht="13.5"/>
    <row r="10722" s="92" customFormat="true" ht="13.5"/>
    <row r="10723" s="92" customFormat="true" ht="13.5"/>
    <row r="10724" s="92" customFormat="true" ht="13.5"/>
    <row r="10725" s="92" customFormat="true" ht="13.5"/>
    <row r="10726" s="92" customFormat="true" ht="13.5"/>
    <row r="10727" s="92" customFormat="true" ht="13.5"/>
    <row r="10728" s="92" customFormat="true" ht="13.5"/>
    <row r="10729" s="92" customFormat="true" ht="13.5"/>
    <row r="10730" s="92" customFormat="true" ht="13.5"/>
    <row r="10731" s="92" customFormat="true" ht="13.5"/>
    <row r="10732" s="92" customFormat="true" ht="13.5"/>
    <row r="10733" s="92" customFormat="true" ht="13.5"/>
    <row r="10734" s="92" customFormat="true" ht="13.5"/>
    <row r="10735" s="92" customFormat="true" ht="13.5"/>
    <row r="10736" s="92" customFormat="true" ht="13.5"/>
    <row r="10737" s="92" customFormat="true" ht="13.5"/>
    <row r="10738" s="92" customFormat="true" ht="13.5"/>
    <row r="10739" s="92" customFormat="true" ht="13.5"/>
    <row r="10740" s="92" customFormat="true" ht="13.5"/>
    <row r="10741" s="92" customFormat="true" ht="13.5"/>
    <row r="10742" s="92" customFormat="true" ht="13.5"/>
    <row r="10743" s="92" customFormat="true" ht="13.5"/>
    <row r="10744" s="92" customFormat="true" ht="13.5"/>
    <row r="10745" s="92" customFormat="true" ht="13.5"/>
    <row r="10746" s="92" customFormat="true" ht="13.5"/>
    <row r="10747" s="92" customFormat="true" ht="13.5"/>
    <row r="10748" s="92" customFormat="true" ht="13.5"/>
    <row r="10749" s="92" customFormat="true" ht="13.5"/>
    <row r="10750" s="92" customFormat="true" ht="13.5"/>
    <row r="10751" s="92" customFormat="true" ht="13.5"/>
    <row r="10752" s="92" customFormat="true" ht="13.5"/>
    <row r="10753" s="92" customFormat="true" ht="13.5"/>
    <row r="10754" s="92" customFormat="true" ht="13.5"/>
    <row r="10755" s="92" customFormat="true" ht="13.5"/>
    <row r="10756" s="92" customFormat="true" ht="13.5"/>
    <row r="10757" s="92" customFormat="true" ht="13.5"/>
    <row r="10758" s="92" customFormat="true" ht="13.5"/>
    <row r="10759" s="92" customFormat="true" ht="13.5"/>
    <row r="10760" s="92" customFormat="true" ht="13.5"/>
    <row r="10761" s="92" customFormat="true" ht="13.5"/>
    <row r="10762" s="92" customFormat="true" ht="13.5"/>
    <row r="10763" s="92" customFormat="true" ht="13.5"/>
    <row r="10764" s="92" customFormat="true" ht="13.5"/>
    <row r="10765" s="92" customFormat="true" ht="13.5"/>
    <row r="10766" s="92" customFormat="true" ht="13.5"/>
    <row r="10767" s="92" customFormat="true" ht="13.5"/>
    <row r="10768" s="92" customFormat="true" ht="13.5"/>
    <row r="10769" s="92" customFormat="true" ht="13.5"/>
    <row r="10770" s="92" customFormat="true" ht="13.5"/>
    <row r="10771" s="92" customFormat="true" ht="13.5"/>
    <row r="10772" s="92" customFormat="true" ht="13.5"/>
    <row r="10773" s="92" customFormat="true" ht="13.5"/>
    <row r="10774" s="92" customFormat="true" ht="13.5"/>
    <row r="10775" s="92" customFormat="true" ht="13.5"/>
    <row r="10776" s="92" customFormat="true" ht="13.5"/>
    <row r="10777" s="92" customFormat="true" ht="13.5"/>
    <row r="10778" s="92" customFormat="true" ht="13.5"/>
    <row r="10779" s="92" customFormat="true" ht="13.5"/>
    <row r="10780" s="92" customFormat="true" ht="13.5"/>
    <row r="10781" s="92" customFormat="true" ht="13.5"/>
    <row r="10782" s="92" customFormat="true" ht="13.5"/>
    <row r="10783" s="92" customFormat="true" ht="13.5"/>
    <row r="10784" s="92" customFormat="true" ht="13.5"/>
    <row r="10785" s="92" customFormat="true" ht="13.5"/>
    <row r="10786" s="92" customFormat="true" ht="13.5"/>
    <row r="10787" s="92" customFormat="true" ht="13.5"/>
    <row r="10788" s="92" customFormat="true" ht="13.5"/>
    <row r="10789" s="92" customFormat="true" ht="13.5"/>
    <row r="10790" s="92" customFormat="true" ht="13.5"/>
    <row r="10791" s="92" customFormat="true" ht="13.5"/>
    <row r="10792" s="92" customFormat="true" ht="13.5"/>
    <row r="10793" s="92" customFormat="true" ht="13.5"/>
    <row r="10794" s="92" customFormat="true" ht="13.5"/>
    <row r="10795" s="92" customFormat="true" ht="13.5"/>
    <row r="10796" s="92" customFormat="true" ht="13.5"/>
    <row r="10797" s="92" customFormat="true" ht="13.5"/>
    <row r="10798" s="92" customFormat="true" ht="13.5"/>
    <row r="10799" s="92" customFormat="true" ht="13.5"/>
    <row r="10800" s="92" customFormat="true" ht="13.5"/>
    <row r="10801" s="92" customFormat="true" ht="13.5"/>
    <row r="10802" s="92" customFormat="true" ht="13.5"/>
    <row r="10803" s="92" customFormat="true" ht="13.5"/>
    <row r="10804" s="92" customFormat="true" ht="13.5"/>
    <row r="10805" s="92" customFormat="true" ht="13.5"/>
    <row r="10806" s="92" customFormat="true" ht="13.5"/>
    <row r="10807" s="92" customFormat="true" ht="13.5"/>
    <row r="10808" s="92" customFormat="true" ht="13.5"/>
    <row r="10809" s="92" customFormat="true" ht="13.5"/>
    <row r="10810" s="92" customFormat="true" ht="13.5"/>
    <row r="10811" s="92" customFormat="true" ht="13.5"/>
    <row r="10812" s="92" customFormat="true" ht="13.5"/>
    <row r="10813" s="92" customFormat="true" ht="13.5"/>
    <row r="10814" s="92" customFormat="true" ht="13.5"/>
    <row r="10815" s="92" customFormat="true" ht="13.5"/>
    <row r="10816" s="92" customFormat="true" ht="13.5"/>
    <row r="10817" s="92" customFormat="true" ht="13.5"/>
    <row r="10818" s="92" customFormat="true" ht="13.5"/>
    <row r="10819" s="92" customFormat="true" ht="13.5"/>
    <row r="10820" s="92" customFormat="true" ht="13.5"/>
    <row r="10821" s="92" customFormat="true" ht="13.5"/>
    <row r="10822" s="92" customFormat="true" ht="13.5"/>
    <row r="10823" s="92" customFormat="true" ht="13.5"/>
    <row r="10824" s="92" customFormat="true" ht="13.5"/>
    <row r="10825" s="92" customFormat="true" ht="13.5"/>
    <row r="10826" s="92" customFormat="true" ht="13.5"/>
    <row r="10827" s="92" customFormat="true" ht="13.5"/>
    <row r="10828" s="92" customFormat="true" ht="13.5"/>
    <row r="10829" s="92" customFormat="true" ht="13.5"/>
    <row r="10830" s="92" customFormat="true" ht="13.5"/>
    <row r="10831" s="92" customFormat="true" ht="13.5"/>
    <row r="10832" s="92" customFormat="true" ht="13.5"/>
    <row r="10833" s="92" customFormat="true" ht="13.5"/>
    <row r="10834" s="92" customFormat="true" ht="13.5"/>
    <row r="10835" s="92" customFormat="true" ht="13.5"/>
    <row r="10836" s="92" customFormat="true" ht="13.5"/>
    <row r="10837" s="92" customFormat="true" ht="13.5"/>
    <row r="10838" s="92" customFormat="true" ht="13.5"/>
    <row r="10839" s="92" customFormat="true" ht="13.5"/>
    <row r="10840" s="92" customFormat="true" ht="13.5"/>
    <row r="10841" s="92" customFormat="true" ht="13.5"/>
    <row r="10842" s="92" customFormat="true" ht="13.5"/>
    <row r="10843" s="92" customFormat="true" ht="13.5"/>
    <row r="10844" s="92" customFormat="true" ht="13.5"/>
    <row r="10845" s="92" customFormat="true" ht="13.5"/>
    <row r="10846" s="92" customFormat="true" ht="13.5"/>
    <row r="10847" s="92" customFormat="true" ht="13.5"/>
    <row r="10848" s="92" customFormat="true" ht="13.5"/>
    <row r="10849" s="92" customFormat="true" ht="13.5"/>
    <row r="10850" s="92" customFormat="true" ht="13.5"/>
    <row r="10851" s="92" customFormat="true" ht="13.5"/>
    <row r="10852" s="92" customFormat="true" ht="13.5"/>
    <row r="10853" s="92" customFormat="true" ht="13.5"/>
    <row r="10854" s="92" customFormat="true" ht="13.5"/>
    <row r="10855" s="92" customFormat="true" ht="13.5"/>
    <row r="10856" s="92" customFormat="true" ht="13.5"/>
    <row r="10857" s="92" customFormat="true" ht="13.5"/>
    <row r="10858" s="92" customFormat="true" ht="13.5"/>
    <row r="10859" s="92" customFormat="true" ht="13.5"/>
    <row r="10860" s="92" customFormat="true" ht="13.5"/>
    <row r="10861" s="92" customFormat="true" ht="13.5"/>
    <row r="10862" s="92" customFormat="true" ht="13.5"/>
    <row r="10863" s="92" customFormat="true" ht="13.5"/>
    <row r="10864" s="92" customFormat="true" ht="13.5"/>
    <row r="10865" s="92" customFormat="true" ht="13.5"/>
    <row r="10866" s="92" customFormat="true" ht="13.5"/>
    <row r="10867" s="92" customFormat="true" ht="13.5"/>
    <row r="10868" s="92" customFormat="true" ht="13.5"/>
    <row r="10869" s="92" customFormat="true" ht="13.5"/>
    <row r="10870" s="92" customFormat="true" ht="13.5"/>
    <row r="10871" s="92" customFormat="true" ht="13.5"/>
    <row r="10872" s="92" customFormat="true" ht="13.5"/>
    <row r="10873" s="92" customFormat="true" ht="13.5"/>
    <row r="10874" s="92" customFormat="true" ht="13.5"/>
    <row r="10875" s="92" customFormat="true" ht="13.5"/>
    <row r="10876" s="92" customFormat="true" ht="13.5"/>
    <row r="10877" s="92" customFormat="true" ht="13.5"/>
    <row r="10878" s="92" customFormat="true" ht="13.5"/>
    <row r="10879" s="92" customFormat="true" ht="13.5"/>
    <row r="10880" s="92" customFormat="true" ht="13.5"/>
    <row r="10881" s="92" customFormat="true" ht="13.5"/>
    <row r="10882" s="92" customFormat="true" ht="13.5"/>
    <row r="10883" s="92" customFormat="true" ht="13.5"/>
    <row r="10884" s="92" customFormat="true" ht="13.5"/>
    <row r="10885" s="92" customFormat="true" ht="13.5"/>
    <row r="10886" s="92" customFormat="true" ht="13.5"/>
    <row r="10887" s="92" customFormat="true" ht="13.5"/>
    <row r="10888" s="92" customFormat="true" ht="13.5"/>
    <row r="10889" s="92" customFormat="true" ht="13.5"/>
    <row r="10890" s="92" customFormat="true" ht="13.5"/>
    <row r="10891" s="92" customFormat="true" ht="13.5"/>
    <row r="10892" s="92" customFormat="true" ht="13.5"/>
    <row r="10893" s="92" customFormat="true" ht="13.5"/>
    <row r="10894" s="92" customFormat="true" ht="13.5"/>
    <row r="10895" s="92" customFormat="true" ht="13.5"/>
    <row r="10896" s="92" customFormat="true" ht="13.5"/>
    <row r="10897" s="92" customFormat="true" ht="13.5"/>
    <row r="10898" s="92" customFormat="true" ht="13.5"/>
    <row r="10899" s="92" customFormat="true" ht="13.5"/>
    <row r="10900" s="92" customFormat="true" ht="13.5"/>
    <row r="10901" s="92" customFormat="true" ht="13.5"/>
    <row r="10902" s="92" customFormat="true" ht="13.5"/>
    <row r="10903" s="92" customFormat="true" ht="13.5"/>
    <row r="10904" s="92" customFormat="true" ht="13.5"/>
    <row r="10905" s="92" customFormat="true" ht="13.5"/>
    <row r="10906" s="92" customFormat="true" ht="13.5"/>
    <row r="10907" s="92" customFormat="true" ht="13.5"/>
    <row r="10908" s="92" customFormat="true" ht="13.5"/>
    <row r="10909" s="92" customFormat="true" ht="13.5"/>
    <row r="10910" s="92" customFormat="true" ht="13.5"/>
    <row r="10911" s="92" customFormat="true" ht="13.5"/>
    <row r="10912" s="92" customFormat="true" ht="13.5"/>
    <row r="10913" s="92" customFormat="true" ht="13.5"/>
    <row r="10914" s="92" customFormat="true" ht="13.5"/>
    <row r="10915" s="92" customFormat="true" ht="13.5"/>
    <row r="10916" s="92" customFormat="true" ht="13.5"/>
    <row r="10917" s="92" customFormat="true" ht="13.5"/>
    <row r="10918" s="92" customFormat="true" ht="13.5"/>
    <row r="10919" s="92" customFormat="true" ht="13.5"/>
    <row r="10920" s="92" customFormat="true" ht="13.5"/>
    <row r="10921" s="92" customFormat="true" ht="13.5"/>
    <row r="10922" s="92" customFormat="true" ht="13.5"/>
    <row r="10923" s="92" customFormat="true" ht="13.5"/>
    <row r="10924" s="92" customFormat="true" ht="13.5"/>
    <row r="10925" s="92" customFormat="true" ht="13.5"/>
    <row r="10926" s="92" customFormat="true" ht="13.5"/>
    <row r="10927" s="92" customFormat="true" ht="13.5"/>
    <row r="10928" s="92" customFormat="true" ht="13.5"/>
    <row r="10929" s="92" customFormat="true" ht="13.5"/>
    <row r="10930" s="92" customFormat="true" ht="13.5"/>
    <row r="10931" s="92" customFormat="true" ht="13.5"/>
    <row r="10932" s="92" customFormat="true" ht="13.5"/>
    <row r="10933" s="92" customFormat="true" ht="13.5"/>
    <row r="10934" s="92" customFormat="true" ht="13.5"/>
    <row r="10935" s="92" customFormat="true" ht="13.5"/>
    <row r="10936" s="92" customFormat="true" ht="13.5"/>
    <row r="10937" s="92" customFormat="true" ht="13.5"/>
    <row r="10938" s="92" customFormat="true" ht="13.5"/>
    <row r="10939" s="92" customFormat="true" ht="13.5"/>
    <row r="10940" s="92" customFormat="true" ht="13.5"/>
    <row r="10941" s="92" customFormat="true" ht="13.5"/>
    <row r="10942" s="92" customFormat="true" ht="13.5"/>
    <row r="10943" s="92" customFormat="true" ht="13.5"/>
    <row r="10944" s="92" customFormat="true" ht="13.5"/>
    <row r="10945" s="92" customFormat="true" ht="13.5"/>
    <row r="10946" s="92" customFormat="true" ht="13.5"/>
    <row r="10947" s="92" customFormat="true" ht="13.5"/>
    <row r="10948" s="92" customFormat="true" ht="13.5"/>
    <row r="10949" s="92" customFormat="true" ht="13.5"/>
    <row r="10950" s="92" customFormat="true" ht="13.5"/>
    <row r="10951" s="92" customFormat="true" ht="13.5"/>
    <row r="10952" s="92" customFormat="true" ht="13.5"/>
    <row r="10953" s="92" customFormat="true" ht="13.5"/>
    <row r="10954" s="92" customFormat="true" ht="13.5"/>
    <row r="10955" s="92" customFormat="true" ht="13.5"/>
    <row r="10956" s="92" customFormat="true" ht="13.5"/>
    <row r="10957" s="92" customFormat="true" ht="13.5"/>
    <row r="10958" s="92" customFormat="true" ht="13.5"/>
    <row r="10959" s="92" customFormat="true" ht="13.5"/>
    <row r="10960" s="92" customFormat="true" ht="13.5"/>
    <row r="10961" s="92" customFormat="true" ht="13.5"/>
    <row r="10962" s="92" customFormat="true" ht="13.5"/>
    <row r="10963" s="92" customFormat="true" ht="13.5"/>
    <row r="10964" s="92" customFormat="true" ht="13.5"/>
    <row r="10965" s="92" customFormat="true" ht="13.5"/>
    <row r="10966" s="92" customFormat="true" ht="13.5"/>
    <row r="10967" s="92" customFormat="true" ht="13.5"/>
    <row r="10968" s="92" customFormat="true" ht="13.5"/>
    <row r="10969" s="92" customFormat="true" ht="13.5"/>
    <row r="10970" s="92" customFormat="true" ht="13.5"/>
    <row r="10971" s="92" customFormat="true" ht="13.5"/>
    <row r="10972" s="92" customFormat="true" ht="13.5"/>
    <row r="10973" s="92" customFormat="true" ht="13.5"/>
    <row r="10974" s="92" customFormat="true" ht="13.5"/>
    <row r="10975" s="92" customFormat="true" ht="13.5"/>
    <row r="10976" s="92" customFormat="true" ht="13.5"/>
    <row r="10977" s="92" customFormat="true" ht="13.5"/>
    <row r="10978" s="92" customFormat="true" ht="13.5"/>
    <row r="10979" s="92" customFormat="true" ht="13.5"/>
    <row r="10980" s="92" customFormat="true" ht="13.5"/>
    <row r="10981" s="92" customFormat="true" ht="13.5"/>
    <row r="10982" s="92" customFormat="true" ht="13.5"/>
    <row r="10983" s="92" customFormat="true" ht="13.5"/>
    <row r="10984" s="92" customFormat="true" ht="13.5"/>
    <row r="10985" s="92" customFormat="true" ht="13.5"/>
    <row r="10986" s="92" customFormat="true" ht="13.5"/>
    <row r="10987" s="92" customFormat="true" ht="13.5"/>
    <row r="10988" s="92" customFormat="true" ht="13.5"/>
    <row r="10989" s="92" customFormat="true" ht="13.5"/>
    <row r="10990" s="92" customFormat="true" ht="13.5"/>
    <row r="10991" s="92" customFormat="true" ht="13.5"/>
    <row r="10992" s="92" customFormat="true" ht="13.5"/>
    <row r="10993" s="92" customFormat="true" ht="13.5"/>
    <row r="10994" s="92" customFormat="true" ht="13.5"/>
    <row r="10995" s="92" customFormat="true" ht="13.5"/>
    <row r="10996" s="92" customFormat="true" ht="13.5"/>
    <row r="10997" s="92" customFormat="true" ht="13.5"/>
    <row r="10998" s="92" customFormat="true" ht="13.5"/>
    <row r="10999" s="92" customFormat="true" ht="13.5"/>
    <row r="11000" s="92" customFormat="true" ht="13.5"/>
    <row r="11001" s="92" customFormat="true" ht="13.5"/>
    <row r="11002" s="92" customFormat="true" ht="13.5"/>
    <row r="11003" s="92" customFormat="true" ht="13.5"/>
    <row r="11004" s="92" customFormat="true" ht="13.5"/>
    <row r="11005" s="92" customFormat="true" ht="13.5"/>
    <row r="11006" s="92" customFormat="true" ht="13.5"/>
    <row r="11007" s="92" customFormat="true" ht="13.5"/>
    <row r="11008" s="92" customFormat="true" ht="13.5"/>
    <row r="11009" s="92" customFormat="true" ht="13.5"/>
    <row r="11010" s="92" customFormat="true" ht="13.5"/>
    <row r="11011" s="92" customFormat="true" ht="13.5"/>
    <row r="11012" s="92" customFormat="true" ht="13.5"/>
    <row r="11013" s="92" customFormat="true" ht="13.5"/>
    <row r="11014" s="92" customFormat="true" ht="13.5"/>
    <row r="11015" s="92" customFormat="true" ht="13.5"/>
    <row r="11016" s="92" customFormat="true" ht="13.5"/>
    <row r="11017" s="92" customFormat="true" ht="13.5"/>
    <row r="11018" s="92" customFormat="true" ht="13.5"/>
    <row r="11019" s="92" customFormat="true" ht="13.5"/>
    <row r="11020" s="92" customFormat="true" ht="13.5"/>
    <row r="11021" s="92" customFormat="true" ht="13.5"/>
    <row r="11022" s="92" customFormat="true" ht="13.5"/>
    <row r="11023" s="92" customFormat="true" ht="13.5"/>
    <row r="11024" s="92" customFormat="true" ht="13.5"/>
    <row r="11025" s="92" customFormat="true" ht="13.5"/>
    <row r="11026" s="92" customFormat="true" ht="13.5"/>
    <row r="11027" s="92" customFormat="true" ht="13.5"/>
    <row r="11028" s="92" customFormat="true" ht="13.5"/>
    <row r="11029" s="92" customFormat="true" ht="13.5"/>
    <row r="11030" s="92" customFormat="true" ht="13.5"/>
    <row r="11031" s="92" customFormat="true" ht="13.5"/>
    <row r="11032" s="92" customFormat="true" ht="13.5"/>
    <row r="11033" s="92" customFormat="true" ht="13.5"/>
    <row r="11034" s="92" customFormat="true" ht="13.5"/>
    <row r="11035" s="92" customFormat="true" ht="13.5"/>
    <row r="11036" s="92" customFormat="true" ht="13.5"/>
    <row r="11037" s="92" customFormat="true" ht="13.5"/>
    <row r="11038" s="92" customFormat="true" ht="13.5"/>
    <row r="11039" s="92" customFormat="true" ht="13.5"/>
    <row r="11040" s="92" customFormat="true" ht="13.5"/>
    <row r="11041" s="92" customFormat="true" ht="13.5"/>
    <row r="11042" s="92" customFormat="true" ht="13.5"/>
    <row r="11043" s="92" customFormat="true" ht="13.5"/>
    <row r="11044" s="92" customFormat="true" ht="13.5"/>
    <row r="11045" s="92" customFormat="true" ht="13.5"/>
    <row r="11046" s="92" customFormat="true" ht="13.5"/>
    <row r="11047" s="92" customFormat="true" ht="13.5"/>
    <row r="11048" s="92" customFormat="true" ht="13.5"/>
    <row r="11049" s="92" customFormat="true" ht="13.5"/>
    <row r="11050" s="92" customFormat="true" ht="13.5"/>
    <row r="11051" s="92" customFormat="true" ht="13.5"/>
    <row r="11052" s="92" customFormat="true" ht="13.5"/>
    <row r="11053" s="92" customFormat="true" ht="13.5"/>
    <row r="11054" s="92" customFormat="true" ht="13.5"/>
    <row r="11055" s="92" customFormat="true" ht="13.5"/>
    <row r="11056" s="92" customFormat="true" ht="13.5"/>
    <row r="11057" s="92" customFormat="true" ht="13.5"/>
    <row r="11058" s="92" customFormat="true" ht="13.5"/>
    <row r="11059" s="92" customFormat="true" ht="13.5"/>
    <row r="11060" s="92" customFormat="true" ht="13.5"/>
    <row r="11061" s="92" customFormat="true" ht="13.5"/>
    <row r="11062" s="92" customFormat="true" ht="13.5"/>
    <row r="11063" s="92" customFormat="true" ht="13.5"/>
    <row r="11064" s="92" customFormat="true" ht="13.5"/>
    <row r="11065" s="92" customFormat="true" ht="13.5"/>
    <row r="11066" s="92" customFormat="true" ht="13.5"/>
    <row r="11067" s="92" customFormat="true" ht="13.5"/>
    <row r="11068" s="92" customFormat="true" ht="13.5"/>
    <row r="11069" s="92" customFormat="true" ht="13.5"/>
    <row r="11070" s="92" customFormat="true" ht="13.5"/>
    <row r="11071" s="92" customFormat="true" ht="13.5"/>
    <row r="11072" s="92" customFormat="true" ht="13.5"/>
    <row r="11073" s="92" customFormat="true" ht="13.5"/>
    <row r="11074" s="92" customFormat="true" ht="13.5"/>
    <row r="11075" s="92" customFormat="true" ht="13.5"/>
    <row r="11076" s="92" customFormat="true" ht="13.5"/>
    <row r="11077" s="92" customFormat="true" ht="13.5"/>
    <row r="11078" s="92" customFormat="true" ht="13.5"/>
    <row r="11079" s="92" customFormat="true" ht="13.5"/>
    <row r="11080" s="92" customFormat="true" ht="13.5"/>
    <row r="11081" s="92" customFormat="true" ht="13.5"/>
    <row r="11082" s="92" customFormat="true" ht="13.5"/>
    <row r="11083" s="92" customFormat="true" ht="13.5"/>
    <row r="11084" s="92" customFormat="true" ht="13.5"/>
    <row r="11085" s="92" customFormat="true" ht="13.5"/>
    <row r="11086" s="92" customFormat="true" ht="13.5"/>
    <row r="11087" s="92" customFormat="true" ht="13.5"/>
    <row r="11088" s="92" customFormat="true" ht="13.5"/>
    <row r="11089" s="92" customFormat="true" ht="13.5"/>
    <row r="11090" s="92" customFormat="true" ht="13.5"/>
    <row r="11091" s="92" customFormat="true" ht="13.5"/>
    <row r="11092" s="92" customFormat="true" ht="13.5"/>
    <row r="11093" s="92" customFormat="true" ht="13.5"/>
    <row r="11094" s="92" customFormat="true" ht="13.5"/>
    <row r="11095" s="92" customFormat="true" ht="13.5"/>
    <row r="11096" s="92" customFormat="true" ht="13.5"/>
    <row r="11097" s="92" customFormat="true" ht="13.5"/>
    <row r="11098" s="92" customFormat="true" ht="13.5"/>
    <row r="11099" s="92" customFormat="true" ht="13.5"/>
    <row r="11100" s="92" customFormat="true" ht="13.5"/>
    <row r="11101" s="92" customFormat="true" ht="13.5"/>
    <row r="11102" s="92" customFormat="true" ht="13.5"/>
    <row r="11103" s="92" customFormat="true" ht="13.5"/>
    <row r="11104" s="92" customFormat="true" ht="13.5"/>
    <row r="11105" s="92" customFormat="true" ht="13.5"/>
    <row r="11106" s="92" customFormat="true" ht="13.5"/>
    <row r="11107" s="92" customFormat="true" ht="13.5"/>
    <row r="11108" s="92" customFormat="true" ht="13.5"/>
    <row r="11109" s="92" customFormat="true" ht="13.5"/>
    <row r="11110" s="92" customFormat="true" ht="13.5"/>
    <row r="11111" s="92" customFormat="true" ht="13.5"/>
    <row r="11112" s="92" customFormat="true" ht="13.5"/>
    <row r="11113" s="92" customFormat="true" ht="13.5"/>
    <row r="11114" s="92" customFormat="true" ht="13.5"/>
    <row r="11115" s="92" customFormat="true" ht="13.5"/>
    <row r="11116" s="92" customFormat="true" ht="13.5"/>
    <row r="11117" s="92" customFormat="true" ht="13.5"/>
    <row r="11118" s="92" customFormat="true" ht="13.5"/>
    <row r="11119" s="92" customFormat="true" ht="13.5"/>
    <row r="11120" s="92" customFormat="true" ht="13.5"/>
    <row r="11121" s="92" customFormat="true" ht="13.5"/>
    <row r="11122" s="92" customFormat="true" ht="13.5"/>
    <row r="11123" s="92" customFormat="true" ht="13.5"/>
    <row r="11124" s="92" customFormat="true" ht="13.5"/>
    <row r="11125" s="92" customFormat="true" ht="13.5"/>
    <row r="11126" s="92" customFormat="true" ht="13.5"/>
    <row r="11127" s="92" customFormat="true" ht="13.5"/>
    <row r="11128" s="92" customFormat="true" ht="13.5"/>
    <row r="11129" s="92" customFormat="true" ht="13.5"/>
    <row r="11130" s="92" customFormat="true" ht="13.5"/>
    <row r="11131" s="92" customFormat="true" ht="13.5"/>
    <row r="11132" s="92" customFormat="true" ht="13.5"/>
    <row r="11133" s="92" customFormat="true" ht="13.5"/>
    <row r="11134" s="92" customFormat="true" ht="13.5"/>
    <row r="11135" s="92" customFormat="true" ht="13.5"/>
    <row r="11136" s="92" customFormat="true" ht="13.5"/>
    <row r="11137" s="92" customFormat="true" ht="13.5"/>
    <row r="11138" s="92" customFormat="true" ht="13.5"/>
    <row r="11139" s="92" customFormat="true" ht="13.5"/>
    <row r="11140" s="92" customFormat="true" ht="13.5"/>
    <row r="11141" s="92" customFormat="true" ht="13.5"/>
    <row r="11142" s="92" customFormat="true" ht="13.5"/>
    <row r="11143" s="92" customFormat="true" ht="13.5"/>
    <row r="11144" s="92" customFormat="true" ht="13.5"/>
    <row r="11145" s="92" customFormat="true" ht="13.5"/>
    <row r="11146" s="92" customFormat="true" ht="13.5"/>
    <row r="11147" s="92" customFormat="true" ht="13.5"/>
    <row r="11148" s="92" customFormat="true" ht="13.5"/>
    <row r="11149" s="92" customFormat="true" ht="13.5"/>
    <row r="11150" s="92" customFormat="true" ht="13.5"/>
    <row r="11151" s="92" customFormat="true" ht="13.5"/>
    <row r="11152" s="92" customFormat="true" ht="13.5"/>
    <row r="11153" s="92" customFormat="true" ht="13.5"/>
    <row r="11154" s="92" customFormat="true" ht="13.5"/>
    <row r="11155" s="92" customFormat="true" ht="13.5"/>
    <row r="11156" s="92" customFormat="true" ht="13.5"/>
    <row r="11157" s="92" customFormat="true" ht="13.5"/>
    <row r="11158" s="92" customFormat="true" ht="13.5"/>
    <row r="11159" s="92" customFormat="true" ht="13.5"/>
    <row r="11160" s="92" customFormat="true" ht="13.5"/>
    <row r="11161" s="92" customFormat="true" ht="13.5"/>
    <row r="11162" s="92" customFormat="true" ht="13.5"/>
    <row r="11163" s="92" customFormat="true" ht="13.5"/>
    <row r="11164" s="92" customFormat="true" ht="13.5"/>
    <row r="11165" s="92" customFormat="true" ht="13.5"/>
    <row r="11166" s="92" customFormat="true" ht="13.5"/>
    <row r="11167" s="92" customFormat="true" ht="13.5"/>
    <row r="11168" s="92" customFormat="true" ht="13.5"/>
    <row r="11169" s="92" customFormat="true" ht="13.5"/>
    <row r="11170" s="92" customFormat="true" ht="13.5"/>
    <row r="11171" s="92" customFormat="true" ht="13.5"/>
    <row r="11172" s="92" customFormat="true" ht="13.5"/>
    <row r="11173" s="92" customFormat="true" ht="13.5"/>
    <row r="11174" s="92" customFormat="true" ht="13.5"/>
    <row r="11175" s="92" customFormat="true" ht="13.5"/>
    <row r="11176" s="92" customFormat="true" ht="13.5"/>
    <row r="11177" s="92" customFormat="true" ht="13.5"/>
    <row r="11178" s="92" customFormat="true" ht="13.5"/>
    <row r="11179" s="92" customFormat="true" ht="13.5"/>
    <row r="11180" s="92" customFormat="true" ht="13.5"/>
    <row r="11181" s="92" customFormat="true" ht="13.5"/>
    <row r="11182" s="92" customFormat="true" ht="13.5"/>
    <row r="11183" s="92" customFormat="true" ht="13.5"/>
    <row r="11184" s="92" customFormat="true" ht="13.5"/>
    <row r="11185" s="92" customFormat="true" ht="13.5"/>
    <row r="11186" s="92" customFormat="true" ht="13.5"/>
    <row r="11187" s="92" customFormat="true" ht="13.5"/>
    <row r="11188" s="92" customFormat="true" ht="13.5"/>
    <row r="11189" s="92" customFormat="true" ht="13.5"/>
    <row r="11190" s="92" customFormat="true" ht="13.5"/>
    <row r="11191" s="92" customFormat="true" ht="13.5"/>
    <row r="11192" s="92" customFormat="true" ht="13.5"/>
    <row r="11193" s="92" customFormat="true" ht="13.5"/>
    <row r="11194" s="92" customFormat="true" ht="13.5"/>
    <row r="11195" s="92" customFormat="true" ht="13.5"/>
    <row r="11196" s="92" customFormat="true" ht="13.5"/>
    <row r="11197" s="92" customFormat="true" ht="13.5"/>
    <row r="11198" s="92" customFormat="true" ht="13.5"/>
    <row r="11199" s="92" customFormat="true" ht="13.5"/>
    <row r="11200" s="92" customFormat="true" ht="13.5"/>
    <row r="11201" s="92" customFormat="true" ht="13.5"/>
    <row r="11202" s="92" customFormat="true" ht="13.5"/>
    <row r="11203" s="92" customFormat="true" ht="13.5"/>
    <row r="11204" s="92" customFormat="true" ht="13.5"/>
    <row r="11205" s="92" customFormat="true" ht="13.5"/>
    <row r="11206" s="92" customFormat="true" ht="13.5"/>
    <row r="11207" s="92" customFormat="true" ht="13.5"/>
    <row r="11208" s="92" customFormat="true" ht="13.5"/>
    <row r="11209" s="92" customFormat="true" ht="13.5"/>
    <row r="11210" s="92" customFormat="true" ht="13.5"/>
    <row r="11211" s="92" customFormat="true" ht="13.5"/>
    <row r="11212" s="92" customFormat="true" ht="13.5"/>
    <row r="11213" s="92" customFormat="true" ht="13.5"/>
    <row r="11214" s="92" customFormat="true" ht="13.5"/>
    <row r="11215" s="92" customFormat="true" ht="13.5"/>
    <row r="11216" s="92" customFormat="true" ht="13.5"/>
    <row r="11217" s="92" customFormat="true" ht="13.5"/>
    <row r="11218" s="92" customFormat="true" ht="13.5"/>
    <row r="11219" s="92" customFormat="true" ht="13.5"/>
    <row r="11220" s="92" customFormat="true" ht="13.5"/>
    <row r="11221" s="92" customFormat="true" ht="13.5"/>
    <row r="11222" s="92" customFormat="true" ht="13.5"/>
    <row r="11223" s="92" customFormat="true" ht="13.5"/>
    <row r="11224" s="92" customFormat="true" ht="13.5"/>
    <row r="11225" s="92" customFormat="true" ht="13.5"/>
    <row r="11226" s="92" customFormat="true" ht="13.5"/>
    <row r="11227" s="92" customFormat="true" ht="13.5"/>
    <row r="11228" s="92" customFormat="true" ht="13.5"/>
    <row r="11229" s="92" customFormat="true" ht="13.5"/>
    <row r="11230" s="92" customFormat="true" ht="13.5"/>
    <row r="11231" s="92" customFormat="true" ht="13.5"/>
    <row r="11232" s="92" customFormat="true" ht="13.5"/>
    <row r="11233" s="92" customFormat="true" ht="13.5"/>
    <row r="11234" s="92" customFormat="true" ht="13.5"/>
    <row r="11235" s="92" customFormat="true" ht="13.5"/>
    <row r="11236" s="92" customFormat="true" ht="13.5"/>
    <row r="11237" s="92" customFormat="true" ht="13.5"/>
    <row r="11238" s="92" customFormat="true" ht="13.5"/>
    <row r="11239" s="92" customFormat="true" ht="13.5"/>
    <row r="11240" s="92" customFormat="true" ht="13.5"/>
    <row r="11241" s="92" customFormat="true" ht="13.5"/>
    <row r="11242" s="92" customFormat="true" ht="13.5"/>
    <row r="11243" s="92" customFormat="true" ht="13.5"/>
    <row r="11244" s="92" customFormat="true" ht="13.5"/>
    <row r="11245" s="92" customFormat="true" ht="13.5"/>
    <row r="11246" s="92" customFormat="true" ht="13.5"/>
    <row r="11247" s="92" customFormat="true" ht="13.5"/>
    <row r="11248" s="92" customFormat="true" ht="13.5"/>
    <row r="11249" s="92" customFormat="true" ht="13.5"/>
    <row r="11250" s="92" customFormat="true" ht="13.5"/>
    <row r="11251" s="92" customFormat="true" ht="13.5"/>
    <row r="11252" s="92" customFormat="true" ht="13.5"/>
    <row r="11253" s="92" customFormat="true" ht="13.5"/>
    <row r="11254" s="92" customFormat="true" ht="13.5"/>
    <row r="11255" s="92" customFormat="true" ht="13.5"/>
    <row r="11256" s="92" customFormat="true" ht="13.5"/>
    <row r="11257" s="92" customFormat="true" ht="13.5"/>
    <row r="11258" s="92" customFormat="true" ht="13.5"/>
    <row r="11259" s="92" customFormat="true" ht="13.5"/>
    <row r="11260" s="92" customFormat="true" ht="13.5"/>
    <row r="11261" s="92" customFormat="true" ht="13.5"/>
    <row r="11262" s="92" customFormat="true" ht="13.5"/>
    <row r="11263" s="92" customFormat="true" ht="13.5"/>
    <row r="11264" s="92" customFormat="true" ht="13.5"/>
    <row r="11265" s="92" customFormat="true" ht="13.5"/>
    <row r="11266" s="92" customFormat="true" ht="13.5"/>
    <row r="11267" s="92" customFormat="true" ht="13.5"/>
    <row r="11268" s="92" customFormat="true" ht="13.5"/>
    <row r="11269" s="92" customFormat="true" ht="13.5"/>
    <row r="11270" s="92" customFormat="true" ht="13.5"/>
    <row r="11271" s="92" customFormat="true" ht="13.5"/>
    <row r="11272" s="92" customFormat="true" ht="13.5"/>
    <row r="11273" s="92" customFormat="true" ht="13.5"/>
    <row r="11274" s="92" customFormat="true" ht="13.5"/>
    <row r="11275" s="92" customFormat="true" ht="13.5"/>
    <row r="11276" s="92" customFormat="true" ht="13.5"/>
    <row r="11277" s="92" customFormat="true" ht="13.5"/>
    <row r="11278" s="92" customFormat="true" ht="13.5"/>
    <row r="11279" s="92" customFormat="true" ht="13.5"/>
    <row r="11280" s="92" customFormat="true" ht="13.5"/>
    <row r="11281" s="92" customFormat="true" ht="13.5"/>
    <row r="11282" s="92" customFormat="true" ht="13.5"/>
    <row r="11283" s="92" customFormat="true" ht="13.5"/>
    <row r="11284" s="92" customFormat="true" ht="13.5"/>
    <row r="11285" s="92" customFormat="true" ht="13.5"/>
    <row r="11286" s="92" customFormat="true" ht="13.5"/>
    <row r="11287" s="92" customFormat="true" ht="13.5"/>
    <row r="11288" s="92" customFormat="true" ht="13.5"/>
    <row r="11289" s="92" customFormat="true" ht="13.5"/>
    <row r="11290" s="92" customFormat="true" ht="13.5"/>
    <row r="11291" s="92" customFormat="true" ht="13.5"/>
    <row r="11292" s="92" customFormat="true" ht="13.5"/>
    <row r="11293" s="92" customFormat="true" ht="13.5"/>
    <row r="11294" s="92" customFormat="true" ht="13.5"/>
    <row r="11295" s="92" customFormat="true" ht="13.5"/>
    <row r="11296" s="92" customFormat="true" ht="13.5"/>
    <row r="11297" s="92" customFormat="true" ht="13.5"/>
    <row r="11298" s="92" customFormat="true" ht="13.5"/>
    <row r="11299" s="92" customFormat="true" ht="13.5"/>
    <row r="11300" s="92" customFormat="true" ht="13.5"/>
    <row r="11301" s="92" customFormat="true" ht="13.5"/>
    <row r="11302" s="92" customFormat="true" ht="13.5"/>
    <row r="11303" s="92" customFormat="true" ht="13.5"/>
    <row r="11304" s="92" customFormat="true" ht="13.5"/>
    <row r="11305" s="92" customFormat="true" ht="13.5"/>
    <row r="11306" s="92" customFormat="true" ht="13.5"/>
    <row r="11307" s="92" customFormat="true" ht="13.5"/>
    <row r="11308" s="92" customFormat="true" ht="13.5"/>
    <row r="11309" s="92" customFormat="true" ht="13.5"/>
    <row r="11310" s="92" customFormat="true" ht="13.5"/>
    <row r="11311" s="92" customFormat="true" ht="13.5"/>
    <row r="11312" s="92" customFormat="true" ht="13.5"/>
    <row r="11313" s="92" customFormat="true" ht="13.5"/>
    <row r="11314" s="92" customFormat="true" ht="13.5"/>
    <row r="11315" s="92" customFormat="true" ht="13.5"/>
    <row r="11316" s="92" customFormat="true" ht="13.5"/>
    <row r="11317" s="92" customFormat="true" ht="13.5"/>
    <row r="11318" s="92" customFormat="true" ht="13.5"/>
    <row r="11319" s="92" customFormat="true" ht="13.5"/>
    <row r="11320" s="92" customFormat="true" ht="13.5"/>
    <row r="11321" s="92" customFormat="true" ht="13.5"/>
    <row r="11322" s="92" customFormat="true" ht="13.5"/>
    <row r="11323" s="92" customFormat="true" ht="13.5"/>
    <row r="11324" s="92" customFormat="true" ht="13.5"/>
    <row r="11325" s="92" customFormat="true" ht="13.5"/>
    <row r="11326" s="92" customFormat="true" ht="13.5"/>
    <row r="11327" s="92" customFormat="true" ht="13.5"/>
    <row r="11328" s="92" customFormat="true" ht="13.5"/>
    <row r="11329" s="92" customFormat="true" ht="13.5"/>
    <row r="11330" s="92" customFormat="true" ht="13.5"/>
    <row r="11331" s="92" customFormat="true" ht="13.5"/>
    <row r="11332" s="92" customFormat="true" ht="13.5"/>
    <row r="11333" s="92" customFormat="true" ht="13.5"/>
    <row r="11334" s="92" customFormat="true" ht="13.5"/>
    <row r="11335" s="92" customFormat="true" ht="13.5"/>
    <row r="11336" s="92" customFormat="true" ht="13.5"/>
    <row r="11337" s="92" customFormat="true" ht="13.5"/>
    <row r="11338" s="92" customFormat="true" ht="13.5"/>
    <row r="11339" s="92" customFormat="true" ht="13.5"/>
    <row r="11340" s="92" customFormat="true" ht="13.5"/>
    <row r="11341" s="92" customFormat="true" ht="13.5"/>
    <row r="11342" s="92" customFormat="true" ht="13.5"/>
    <row r="11343" s="92" customFormat="true" ht="13.5"/>
    <row r="11344" s="92" customFormat="true" ht="13.5"/>
    <row r="11345" s="92" customFormat="true" ht="13.5"/>
    <row r="11346" s="92" customFormat="true" ht="13.5"/>
    <row r="11347" s="92" customFormat="true" ht="13.5"/>
    <row r="11348" s="92" customFormat="true" ht="13.5"/>
    <row r="11349" s="92" customFormat="true" ht="13.5"/>
    <row r="11350" s="92" customFormat="true" ht="13.5"/>
    <row r="11351" s="92" customFormat="true" ht="13.5"/>
    <row r="11352" s="92" customFormat="true" ht="13.5"/>
    <row r="11353" s="92" customFormat="true" ht="13.5"/>
    <row r="11354" s="92" customFormat="true" ht="13.5"/>
    <row r="11355" s="92" customFormat="true" ht="13.5"/>
    <row r="11356" s="92" customFormat="true" ht="13.5"/>
    <row r="11357" s="92" customFormat="true" ht="13.5"/>
    <row r="11358" s="92" customFormat="true" ht="13.5"/>
    <row r="11359" s="92" customFormat="true" ht="13.5"/>
    <row r="11360" s="92" customFormat="true" ht="13.5"/>
    <row r="11361" s="92" customFormat="true" ht="13.5"/>
    <row r="11362" s="92" customFormat="true" ht="13.5"/>
    <row r="11363" s="92" customFormat="true" ht="13.5"/>
    <row r="11364" s="92" customFormat="true" ht="13.5"/>
    <row r="11365" s="92" customFormat="true" ht="13.5"/>
    <row r="11366" s="92" customFormat="true" ht="13.5"/>
    <row r="11367" s="92" customFormat="true" ht="13.5"/>
    <row r="11368" s="92" customFormat="true" ht="13.5"/>
    <row r="11369" s="92" customFormat="true" ht="13.5"/>
    <row r="11370" s="92" customFormat="true" ht="13.5"/>
    <row r="11371" s="92" customFormat="true" ht="13.5"/>
    <row r="11372" s="92" customFormat="true" ht="13.5"/>
    <row r="11373" s="92" customFormat="true" ht="13.5"/>
    <row r="11374" s="92" customFormat="true" ht="13.5"/>
    <row r="11375" s="92" customFormat="true" ht="13.5"/>
    <row r="11376" s="92" customFormat="true" ht="13.5"/>
    <row r="11377" s="92" customFormat="true" ht="13.5"/>
    <row r="11378" s="92" customFormat="true" ht="13.5"/>
    <row r="11379" s="92" customFormat="true" ht="13.5"/>
    <row r="11380" s="92" customFormat="true" ht="13.5"/>
    <row r="11381" s="92" customFormat="true" ht="13.5"/>
    <row r="11382" s="92" customFormat="true" ht="13.5"/>
    <row r="11383" s="92" customFormat="true" ht="13.5"/>
    <row r="11384" s="92" customFormat="true" ht="13.5"/>
    <row r="11385" s="92" customFormat="true" ht="13.5"/>
    <row r="11386" s="92" customFormat="true" ht="13.5"/>
    <row r="11387" s="92" customFormat="true" ht="13.5"/>
    <row r="11388" s="92" customFormat="true" ht="13.5"/>
    <row r="11389" s="92" customFormat="true" ht="13.5"/>
    <row r="11390" s="92" customFormat="true" ht="13.5"/>
    <row r="11391" s="92" customFormat="true" ht="13.5"/>
    <row r="11392" s="92" customFormat="true" ht="13.5"/>
    <row r="11393" s="92" customFormat="true" ht="13.5"/>
    <row r="11394" s="92" customFormat="true" ht="13.5"/>
    <row r="11395" s="92" customFormat="true" ht="13.5"/>
    <row r="11396" s="92" customFormat="true" ht="13.5"/>
    <row r="11397" s="92" customFormat="true" ht="13.5"/>
    <row r="11398" s="92" customFormat="true" ht="13.5"/>
    <row r="11399" s="92" customFormat="true" ht="13.5"/>
    <row r="11400" s="92" customFormat="true" ht="13.5"/>
    <row r="11401" s="92" customFormat="true" ht="13.5"/>
    <row r="11402" s="92" customFormat="true" ht="13.5"/>
    <row r="11403" s="92" customFormat="true" ht="13.5"/>
    <row r="11404" s="92" customFormat="true" ht="13.5"/>
    <row r="11405" s="92" customFormat="true" ht="13.5"/>
    <row r="11406" s="92" customFormat="true" ht="13.5"/>
    <row r="11407" s="92" customFormat="true" ht="13.5"/>
    <row r="11408" s="92" customFormat="true" ht="13.5"/>
    <row r="11409" s="92" customFormat="true" ht="13.5"/>
    <row r="11410" s="92" customFormat="true" ht="13.5"/>
    <row r="11411" s="92" customFormat="true" ht="13.5"/>
    <row r="11412" s="92" customFormat="true" ht="13.5"/>
    <row r="11413" s="92" customFormat="true" ht="13.5"/>
    <row r="11414" s="92" customFormat="true" ht="13.5"/>
    <row r="11415" s="92" customFormat="true" ht="13.5"/>
    <row r="11416" s="92" customFormat="true" ht="13.5"/>
    <row r="11417" s="92" customFormat="true" ht="13.5"/>
    <row r="11418" s="92" customFormat="true" ht="13.5"/>
    <row r="11419" s="92" customFormat="true" ht="13.5"/>
    <row r="11420" s="92" customFormat="true" ht="13.5"/>
    <row r="11421" s="92" customFormat="true" ht="13.5"/>
    <row r="11422" s="92" customFormat="true" ht="13.5"/>
    <row r="11423" s="92" customFormat="true" ht="13.5"/>
    <row r="11424" s="92" customFormat="true" ht="13.5"/>
    <row r="11425" s="92" customFormat="true" ht="13.5"/>
    <row r="11426" s="92" customFormat="true" ht="13.5"/>
    <row r="11427" s="92" customFormat="true" ht="13.5"/>
    <row r="11428" s="92" customFormat="true" ht="13.5"/>
    <row r="11429" s="92" customFormat="true" ht="13.5"/>
    <row r="11430" s="92" customFormat="true" ht="13.5"/>
    <row r="11431" s="92" customFormat="true" ht="13.5"/>
    <row r="11432" s="92" customFormat="true" ht="13.5"/>
    <row r="11433" s="92" customFormat="true" ht="13.5"/>
    <row r="11434" s="92" customFormat="true" ht="13.5"/>
    <row r="11435" s="92" customFormat="true" ht="13.5"/>
    <row r="11436" s="92" customFormat="true" ht="13.5"/>
    <row r="11437" s="92" customFormat="true" ht="13.5"/>
    <row r="11438" s="92" customFormat="true" ht="13.5"/>
    <row r="11439" s="92" customFormat="true" ht="13.5"/>
    <row r="11440" s="92" customFormat="true" ht="13.5"/>
    <row r="11441" s="92" customFormat="true" ht="13.5"/>
    <row r="11442" s="92" customFormat="true" ht="13.5"/>
    <row r="11443" s="92" customFormat="true" ht="13.5"/>
    <row r="11444" s="92" customFormat="true" ht="13.5"/>
    <row r="11445" s="92" customFormat="true" ht="13.5"/>
    <row r="11446" s="92" customFormat="true" ht="13.5"/>
    <row r="11447" s="92" customFormat="true" ht="13.5"/>
    <row r="11448" s="92" customFormat="true" ht="13.5"/>
    <row r="11449" s="92" customFormat="true" ht="13.5"/>
    <row r="11450" s="92" customFormat="true" ht="13.5"/>
    <row r="11451" s="92" customFormat="true" ht="13.5"/>
    <row r="11452" s="92" customFormat="true" ht="13.5"/>
    <row r="11453" s="92" customFormat="true" ht="13.5"/>
    <row r="11454" s="92" customFormat="true" ht="13.5"/>
    <row r="11455" s="92" customFormat="true" ht="13.5"/>
    <row r="11456" s="92" customFormat="true" ht="13.5"/>
    <row r="11457" s="92" customFormat="true" ht="13.5"/>
    <row r="11458" s="92" customFormat="true" ht="13.5"/>
    <row r="11459" s="92" customFormat="true" ht="13.5"/>
    <row r="11460" s="92" customFormat="true" ht="13.5"/>
    <row r="11461" s="92" customFormat="true" ht="13.5"/>
    <row r="11462" s="92" customFormat="true" ht="13.5"/>
    <row r="11463" s="92" customFormat="true" ht="13.5"/>
    <row r="11464" s="92" customFormat="true" ht="13.5"/>
    <row r="11465" s="92" customFormat="true" ht="13.5"/>
    <row r="11466" s="92" customFormat="true" ht="13.5"/>
    <row r="11467" s="92" customFormat="true" ht="13.5"/>
    <row r="11468" s="92" customFormat="true" ht="13.5"/>
    <row r="11469" s="92" customFormat="true" ht="13.5"/>
    <row r="11470" s="92" customFormat="true" ht="13.5"/>
    <row r="11471" s="92" customFormat="true" ht="13.5"/>
    <row r="11472" s="92" customFormat="true" ht="13.5"/>
    <row r="11473" s="92" customFormat="true" ht="13.5"/>
    <row r="11474" s="92" customFormat="true" ht="13.5"/>
    <row r="11475" s="92" customFormat="true" ht="13.5"/>
    <row r="11476" s="92" customFormat="true" ht="13.5"/>
    <row r="11477" s="92" customFormat="true" ht="13.5"/>
    <row r="11478" s="92" customFormat="true" ht="13.5"/>
    <row r="11479" s="92" customFormat="true" ht="13.5"/>
    <row r="11480" s="92" customFormat="true" ht="13.5"/>
    <row r="11481" s="92" customFormat="true" ht="13.5"/>
    <row r="11482" s="92" customFormat="true" ht="13.5"/>
    <row r="11483" s="92" customFormat="true" ht="13.5"/>
    <row r="11484" s="92" customFormat="true" ht="13.5"/>
    <row r="11485" s="92" customFormat="true" ht="13.5"/>
    <row r="11486" s="92" customFormat="true" ht="13.5"/>
    <row r="11487" s="92" customFormat="true" ht="13.5"/>
    <row r="11488" s="92" customFormat="true" ht="13.5"/>
    <row r="11489" s="92" customFormat="true" ht="13.5"/>
    <row r="11490" s="92" customFormat="true" ht="13.5"/>
    <row r="11491" s="92" customFormat="true" ht="13.5"/>
    <row r="11492" s="92" customFormat="true" ht="13.5"/>
    <row r="11493" s="92" customFormat="true" ht="13.5"/>
    <row r="11494" s="92" customFormat="true" ht="13.5"/>
    <row r="11495" s="92" customFormat="true" ht="13.5"/>
    <row r="11496" s="92" customFormat="true" ht="13.5"/>
    <row r="11497" s="92" customFormat="true" ht="13.5"/>
    <row r="11498" s="92" customFormat="true" ht="13.5"/>
    <row r="11499" s="92" customFormat="true" ht="13.5"/>
    <row r="11500" s="92" customFormat="true" ht="13.5"/>
    <row r="11501" s="92" customFormat="true" ht="13.5"/>
    <row r="11502" s="92" customFormat="true" ht="13.5"/>
    <row r="11503" s="92" customFormat="true" ht="13.5"/>
    <row r="11504" s="92" customFormat="true" ht="13.5"/>
    <row r="11505" s="92" customFormat="true" ht="13.5"/>
    <row r="11506" s="92" customFormat="true" ht="13.5"/>
    <row r="11507" s="92" customFormat="true" ht="13.5"/>
    <row r="11508" s="92" customFormat="true" ht="13.5"/>
    <row r="11509" s="92" customFormat="true" ht="13.5"/>
    <row r="11510" s="92" customFormat="true" ht="13.5"/>
    <row r="11511" s="92" customFormat="true" ht="13.5"/>
    <row r="11512" s="92" customFormat="true" ht="13.5"/>
    <row r="11513" s="92" customFormat="true" ht="13.5"/>
    <row r="11514" s="92" customFormat="true" ht="13.5"/>
    <row r="11515" s="92" customFormat="true" ht="13.5"/>
    <row r="11516" s="92" customFormat="true" ht="13.5"/>
    <row r="11517" s="92" customFormat="true" ht="13.5"/>
    <row r="11518" s="92" customFormat="true" ht="13.5"/>
    <row r="11519" s="92" customFormat="true" ht="13.5"/>
    <row r="11520" s="92" customFormat="true" ht="13.5"/>
    <row r="11521" s="92" customFormat="true" ht="13.5"/>
    <row r="11522" s="92" customFormat="true" ht="13.5"/>
    <row r="11523" s="92" customFormat="true" ht="13.5"/>
    <row r="11524" s="92" customFormat="true" ht="13.5"/>
    <row r="11525" s="92" customFormat="true" ht="13.5"/>
    <row r="11526" s="92" customFormat="true" ht="13.5"/>
    <row r="11527" s="92" customFormat="true" ht="13.5"/>
    <row r="11528" s="92" customFormat="true" ht="13.5"/>
    <row r="11529" s="92" customFormat="true" ht="13.5"/>
    <row r="11530" s="92" customFormat="true" ht="13.5"/>
    <row r="11531" s="92" customFormat="true" ht="13.5"/>
    <row r="11532" s="92" customFormat="true" ht="13.5"/>
    <row r="11533" s="92" customFormat="true" ht="13.5"/>
    <row r="11534" s="92" customFormat="true" ht="13.5"/>
    <row r="11535" s="92" customFormat="true" ht="13.5"/>
    <row r="11536" s="92" customFormat="true" ht="13.5"/>
    <row r="11537" s="92" customFormat="true" ht="13.5"/>
    <row r="11538" s="92" customFormat="true" ht="13.5"/>
    <row r="11539" s="92" customFormat="true" ht="13.5"/>
    <row r="11540" s="92" customFormat="true" ht="13.5"/>
    <row r="11541" s="92" customFormat="true" ht="13.5"/>
    <row r="11542" s="92" customFormat="true" ht="13.5"/>
    <row r="11543" s="92" customFormat="true" ht="13.5"/>
    <row r="11544" s="92" customFormat="true" ht="13.5"/>
    <row r="11545" s="92" customFormat="true" ht="13.5"/>
    <row r="11546" s="92" customFormat="true" ht="13.5"/>
    <row r="11547" s="92" customFormat="true" ht="13.5"/>
    <row r="11548" s="92" customFormat="true" ht="13.5"/>
    <row r="11549" s="92" customFormat="true" ht="13.5"/>
    <row r="11550" s="92" customFormat="true" ht="13.5"/>
    <row r="11551" s="92" customFormat="true" ht="13.5"/>
    <row r="11552" s="92" customFormat="true" ht="13.5"/>
    <row r="11553" s="92" customFormat="true" ht="13.5"/>
    <row r="11554" s="92" customFormat="true" ht="13.5"/>
    <row r="11555" s="92" customFormat="true" ht="13.5"/>
    <row r="11556" s="92" customFormat="true" ht="13.5"/>
    <row r="11557" s="92" customFormat="true" ht="13.5"/>
    <row r="11558" s="92" customFormat="true" ht="13.5"/>
    <row r="11559" s="92" customFormat="true" ht="13.5"/>
    <row r="11560" s="92" customFormat="true" ht="13.5"/>
    <row r="11561" s="92" customFormat="true" ht="13.5"/>
    <row r="11562" s="92" customFormat="true" ht="13.5"/>
    <row r="11563" s="92" customFormat="true" ht="13.5"/>
    <row r="11564" s="92" customFormat="true" ht="13.5"/>
    <row r="11565" s="92" customFormat="true" ht="13.5"/>
    <row r="11566" s="92" customFormat="true" ht="13.5"/>
    <row r="11567" s="92" customFormat="true" ht="13.5"/>
    <row r="11568" s="92" customFormat="true" ht="13.5"/>
    <row r="11569" s="92" customFormat="true" ht="13.5"/>
    <row r="11570" s="92" customFormat="true" ht="13.5"/>
    <row r="11571" s="92" customFormat="true" ht="13.5"/>
    <row r="11572" s="92" customFormat="true" ht="13.5"/>
    <row r="11573" s="92" customFormat="true" ht="13.5"/>
    <row r="11574" s="92" customFormat="true" ht="13.5"/>
    <row r="11575" s="92" customFormat="true" ht="13.5"/>
    <row r="11576" s="92" customFormat="true" ht="13.5"/>
    <row r="11577" s="92" customFormat="true" ht="13.5"/>
    <row r="11578" s="92" customFormat="true" ht="13.5"/>
    <row r="11579" s="92" customFormat="true" ht="13.5"/>
    <row r="11580" s="92" customFormat="true" ht="13.5"/>
    <row r="11581" s="92" customFormat="true" ht="13.5"/>
    <row r="11582" s="92" customFormat="true" ht="13.5"/>
    <row r="11583" s="92" customFormat="true" ht="13.5"/>
    <row r="11584" s="92" customFormat="true" ht="13.5"/>
    <row r="11585" s="92" customFormat="true" ht="13.5"/>
    <row r="11586" s="92" customFormat="true" ht="13.5"/>
    <row r="11587" s="92" customFormat="true" ht="13.5"/>
    <row r="11588" s="92" customFormat="true" ht="13.5"/>
    <row r="11589" s="92" customFormat="true" ht="13.5"/>
    <row r="11590" s="92" customFormat="true" ht="13.5"/>
    <row r="11591" s="92" customFormat="true" ht="13.5"/>
    <row r="11592" s="92" customFormat="true" ht="13.5"/>
    <row r="11593" s="92" customFormat="true" ht="13.5"/>
    <row r="11594" s="92" customFormat="true" ht="13.5"/>
    <row r="11595" s="92" customFormat="true" ht="13.5"/>
    <row r="11596" s="92" customFormat="true" ht="13.5"/>
    <row r="11597" s="92" customFormat="true" ht="13.5"/>
    <row r="11598" s="92" customFormat="true" ht="13.5"/>
    <row r="11599" s="92" customFormat="true" ht="13.5"/>
    <row r="11600" s="92" customFormat="true" ht="13.5"/>
    <row r="11601" s="92" customFormat="true" ht="13.5"/>
    <row r="11602" s="92" customFormat="true" ht="13.5"/>
    <row r="11603" s="92" customFormat="true" ht="13.5"/>
    <row r="11604" s="92" customFormat="true" ht="13.5"/>
    <row r="11605" s="92" customFormat="true" ht="13.5"/>
    <row r="11606" s="92" customFormat="true" ht="13.5"/>
    <row r="11607" s="92" customFormat="true" ht="13.5"/>
    <row r="11608" s="92" customFormat="true" ht="13.5"/>
    <row r="11609" s="92" customFormat="true" ht="13.5"/>
    <row r="11610" s="92" customFormat="true" ht="13.5"/>
    <row r="11611" s="92" customFormat="true" ht="13.5"/>
    <row r="11612" s="92" customFormat="true" ht="13.5"/>
    <row r="11613" s="92" customFormat="true" ht="13.5"/>
    <row r="11614" s="92" customFormat="true" ht="13.5"/>
    <row r="11615" s="92" customFormat="true" ht="13.5"/>
    <row r="11616" s="92" customFormat="true" ht="13.5"/>
    <row r="11617" s="92" customFormat="true" ht="13.5"/>
    <row r="11618" s="92" customFormat="true" ht="13.5"/>
    <row r="11619" s="92" customFormat="true" ht="13.5"/>
    <row r="11620" s="92" customFormat="true" ht="13.5"/>
    <row r="11621" s="92" customFormat="true" ht="13.5"/>
    <row r="11622" s="92" customFormat="true" ht="13.5"/>
    <row r="11623" s="92" customFormat="true" ht="13.5"/>
    <row r="11624" s="92" customFormat="true" ht="13.5"/>
    <row r="11625" s="92" customFormat="true" ht="13.5"/>
    <row r="11626" s="92" customFormat="true" ht="13.5"/>
    <row r="11627" s="92" customFormat="true" ht="13.5"/>
    <row r="11628" s="92" customFormat="true" ht="13.5"/>
    <row r="11629" s="92" customFormat="true" ht="13.5"/>
    <row r="11630" s="92" customFormat="true" ht="13.5"/>
    <row r="11631" s="92" customFormat="true" ht="13.5"/>
    <row r="11632" s="92" customFormat="true" ht="13.5"/>
    <row r="11633" s="92" customFormat="true" ht="13.5"/>
    <row r="11634" s="92" customFormat="true" ht="13.5"/>
    <row r="11635" s="92" customFormat="true" ht="13.5"/>
    <row r="11636" s="92" customFormat="true" ht="13.5"/>
    <row r="11637" s="92" customFormat="true" ht="13.5"/>
    <row r="11638" s="92" customFormat="true" ht="13.5"/>
    <row r="11639" s="92" customFormat="true" ht="13.5"/>
    <row r="11640" s="92" customFormat="true" ht="13.5"/>
    <row r="11641" s="92" customFormat="true" ht="13.5"/>
    <row r="11642" s="92" customFormat="true" ht="13.5"/>
    <row r="11643" s="92" customFormat="true" ht="13.5"/>
    <row r="11644" s="92" customFormat="true" ht="13.5"/>
    <row r="11645" s="92" customFormat="true" ht="13.5"/>
    <row r="11646" s="92" customFormat="true" ht="13.5"/>
    <row r="11647" s="92" customFormat="true" ht="13.5"/>
    <row r="11648" s="92" customFormat="true" ht="13.5"/>
    <row r="11649" s="92" customFormat="true" ht="13.5"/>
    <row r="11650" s="92" customFormat="true" ht="13.5"/>
    <row r="11651" s="92" customFormat="true" ht="13.5"/>
    <row r="11652" s="92" customFormat="true" ht="13.5"/>
    <row r="11653" s="92" customFormat="true" ht="13.5"/>
    <row r="11654" s="92" customFormat="true" ht="13.5"/>
    <row r="11655" s="92" customFormat="true" ht="13.5"/>
    <row r="11656" s="92" customFormat="true" ht="13.5"/>
    <row r="11657" s="92" customFormat="true" ht="13.5"/>
    <row r="11658" s="92" customFormat="true" ht="13.5"/>
    <row r="11659" s="92" customFormat="true" ht="13.5"/>
    <row r="11660" s="92" customFormat="true" ht="13.5"/>
    <row r="11661" s="92" customFormat="true" ht="13.5"/>
    <row r="11662" s="92" customFormat="true" ht="13.5"/>
    <row r="11663" s="92" customFormat="true" ht="13.5"/>
    <row r="11664" s="92" customFormat="true" ht="13.5"/>
    <row r="11665" s="92" customFormat="true" ht="13.5"/>
    <row r="11666" s="92" customFormat="true" ht="13.5"/>
    <row r="11667" s="92" customFormat="true" ht="13.5"/>
    <row r="11668" s="92" customFormat="true" ht="13.5"/>
    <row r="11669" s="92" customFormat="true" ht="13.5"/>
    <row r="11670" s="92" customFormat="true" ht="13.5"/>
    <row r="11671" s="92" customFormat="true" ht="13.5"/>
    <row r="11672" s="92" customFormat="true" ht="13.5"/>
    <row r="11673" s="92" customFormat="true" ht="13.5"/>
    <row r="11674" s="92" customFormat="true" ht="13.5"/>
    <row r="11675" s="92" customFormat="true" ht="13.5"/>
    <row r="11676" s="92" customFormat="true" ht="13.5"/>
    <row r="11677" s="92" customFormat="true" ht="13.5"/>
    <row r="11678" s="92" customFormat="true" ht="13.5"/>
    <row r="11679" s="92" customFormat="true" ht="13.5"/>
    <row r="11680" s="92" customFormat="true" ht="13.5"/>
    <row r="11681" s="92" customFormat="true" ht="13.5"/>
    <row r="11682" s="92" customFormat="true" ht="13.5"/>
    <row r="11683" s="92" customFormat="true" ht="13.5"/>
    <row r="11684" s="92" customFormat="true" ht="13.5"/>
    <row r="11685" s="92" customFormat="true" ht="13.5"/>
    <row r="11686" s="92" customFormat="true" ht="13.5"/>
    <row r="11687" s="92" customFormat="true" ht="13.5"/>
    <row r="11688" s="92" customFormat="true" ht="13.5"/>
    <row r="11689" s="92" customFormat="true" ht="13.5"/>
    <row r="11690" s="92" customFormat="true" ht="13.5"/>
    <row r="11691" s="92" customFormat="true" ht="13.5"/>
    <row r="11692" s="92" customFormat="true" ht="13.5"/>
    <row r="11693" s="92" customFormat="true" ht="13.5"/>
    <row r="11694" s="92" customFormat="true" ht="13.5"/>
    <row r="11695" s="92" customFormat="true" ht="13.5"/>
    <row r="11696" s="92" customFormat="true" ht="13.5"/>
    <row r="11697" s="92" customFormat="true" ht="13.5"/>
    <row r="11698" s="92" customFormat="true" ht="13.5"/>
    <row r="11699" s="92" customFormat="true" ht="13.5"/>
    <row r="11700" s="92" customFormat="true" ht="13.5"/>
    <row r="11701" s="92" customFormat="true" ht="13.5"/>
    <row r="11702" s="92" customFormat="true" ht="13.5"/>
    <row r="11703" s="92" customFormat="true" ht="13.5"/>
    <row r="11704" s="92" customFormat="true" ht="13.5"/>
    <row r="11705" s="92" customFormat="true" ht="13.5"/>
    <row r="11706" s="92" customFormat="true" ht="13.5"/>
    <row r="11707" s="92" customFormat="true" ht="13.5"/>
    <row r="11708" s="92" customFormat="true" ht="13.5"/>
    <row r="11709" s="92" customFormat="true" ht="13.5"/>
    <row r="11710" s="92" customFormat="true" ht="13.5"/>
    <row r="11711" s="92" customFormat="true" ht="13.5"/>
    <row r="11712" s="92" customFormat="true" ht="13.5"/>
    <row r="11713" s="92" customFormat="true" ht="13.5"/>
    <row r="11714" s="92" customFormat="true" ht="13.5"/>
    <row r="11715" s="92" customFormat="true" ht="13.5"/>
    <row r="11716" s="92" customFormat="true" ht="13.5"/>
    <row r="11717" s="92" customFormat="true" ht="13.5"/>
    <row r="11718" s="92" customFormat="true" ht="13.5"/>
    <row r="11719" s="92" customFormat="true" ht="13.5"/>
    <row r="11720" s="92" customFormat="true" ht="13.5"/>
    <row r="11721" s="92" customFormat="true" ht="13.5"/>
    <row r="11722" s="92" customFormat="true" ht="13.5"/>
    <row r="11723" s="92" customFormat="true" ht="13.5"/>
    <row r="11724" s="92" customFormat="true" ht="13.5"/>
    <row r="11725" s="92" customFormat="true" ht="13.5"/>
    <row r="11726" s="92" customFormat="true" ht="13.5"/>
    <row r="11727" s="92" customFormat="true" ht="13.5"/>
    <row r="11728" s="92" customFormat="true" ht="13.5"/>
    <row r="11729" s="92" customFormat="true" ht="13.5"/>
    <row r="11730" s="92" customFormat="true" ht="13.5"/>
    <row r="11731" s="92" customFormat="true" ht="13.5"/>
    <row r="11732" s="92" customFormat="true" ht="13.5"/>
    <row r="11733" s="92" customFormat="true" ht="13.5"/>
    <row r="11734" s="92" customFormat="true" ht="13.5"/>
    <row r="11735" s="92" customFormat="true" ht="13.5"/>
    <row r="11736" s="92" customFormat="true" ht="13.5"/>
    <row r="11737" s="92" customFormat="true" ht="13.5"/>
    <row r="11738" s="92" customFormat="true" ht="13.5"/>
    <row r="11739" s="92" customFormat="true" ht="13.5"/>
    <row r="11740" s="92" customFormat="true" ht="13.5"/>
    <row r="11741" s="92" customFormat="true" ht="13.5"/>
    <row r="11742" s="92" customFormat="true" ht="13.5"/>
    <row r="11743" s="92" customFormat="true" ht="13.5"/>
    <row r="11744" s="92" customFormat="true" ht="13.5"/>
    <row r="11745" s="92" customFormat="true" ht="13.5"/>
    <row r="11746" s="92" customFormat="true" ht="13.5"/>
    <row r="11747" s="92" customFormat="true" ht="13.5"/>
    <row r="11748" s="92" customFormat="true" ht="13.5"/>
    <row r="11749" s="92" customFormat="true" ht="13.5"/>
    <row r="11750" s="92" customFormat="true" ht="13.5"/>
    <row r="11751" s="92" customFormat="true" ht="13.5"/>
    <row r="11752" s="92" customFormat="true" ht="13.5"/>
    <row r="11753" s="92" customFormat="true" ht="13.5"/>
    <row r="11754" s="92" customFormat="true" ht="13.5"/>
    <row r="11755" s="92" customFormat="true" ht="13.5"/>
    <row r="11756" s="92" customFormat="true" ht="13.5"/>
    <row r="11757" s="92" customFormat="true" ht="13.5"/>
    <row r="11758" s="92" customFormat="true" ht="13.5"/>
    <row r="11759" s="92" customFormat="true" ht="13.5"/>
    <row r="11760" s="92" customFormat="true" ht="13.5"/>
    <row r="11761" s="92" customFormat="true" ht="13.5"/>
    <row r="11762" s="92" customFormat="true" ht="13.5"/>
    <row r="11763" s="92" customFormat="true" ht="13.5"/>
    <row r="11764" s="92" customFormat="true" ht="13.5"/>
    <row r="11765" s="92" customFormat="true" ht="13.5"/>
    <row r="11766" s="92" customFormat="true" ht="13.5"/>
    <row r="11767" s="92" customFormat="true" ht="13.5"/>
    <row r="11768" s="92" customFormat="true" ht="13.5"/>
    <row r="11769" s="92" customFormat="true" ht="13.5"/>
    <row r="11770" s="92" customFormat="true" ht="13.5"/>
    <row r="11771" s="92" customFormat="true" ht="13.5"/>
    <row r="11772" s="92" customFormat="true" ht="13.5"/>
    <row r="11773" s="92" customFormat="true" ht="13.5"/>
    <row r="11774" s="92" customFormat="true" ht="13.5"/>
    <row r="11775" s="92" customFormat="true" ht="13.5"/>
    <row r="11776" s="92" customFormat="true" ht="13.5"/>
    <row r="11777" s="92" customFormat="true" ht="13.5"/>
    <row r="11778" s="92" customFormat="true" ht="13.5"/>
    <row r="11779" s="92" customFormat="true" ht="13.5"/>
    <row r="11780" s="92" customFormat="true" ht="13.5"/>
    <row r="11781" s="92" customFormat="true" ht="13.5"/>
    <row r="11782" s="92" customFormat="true" ht="13.5"/>
    <row r="11783" s="92" customFormat="true" ht="13.5"/>
    <row r="11784" s="92" customFormat="true" ht="13.5"/>
    <row r="11785" s="92" customFormat="true" ht="13.5"/>
    <row r="11786" s="92" customFormat="true" ht="13.5"/>
    <row r="11787" s="92" customFormat="true" ht="13.5"/>
    <row r="11788" s="92" customFormat="true" ht="13.5"/>
    <row r="11789" s="92" customFormat="true" ht="13.5"/>
    <row r="11790" s="92" customFormat="true" ht="13.5"/>
    <row r="11791" s="92" customFormat="true" ht="13.5"/>
    <row r="11792" s="92" customFormat="true" ht="13.5"/>
    <row r="11793" s="92" customFormat="true" ht="13.5"/>
    <row r="11794" s="92" customFormat="true" ht="13.5"/>
    <row r="11795" s="92" customFormat="true" ht="13.5"/>
    <row r="11796" s="92" customFormat="true" ht="13.5"/>
    <row r="11797" s="92" customFormat="true" ht="13.5"/>
    <row r="11798" s="92" customFormat="true" ht="13.5"/>
    <row r="11799" s="92" customFormat="true" ht="13.5"/>
    <row r="11800" s="92" customFormat="true" ht="13.5"/>
    <row r="11801" s="92" customFormat="true" ht="13.5"/>
    <row r="11802" s="92" customFormat="true" ht="13.5"/>
    <row r="11803" s="92" customFormat="true" ht="13.5"/>
    <row r="11804" s="92" customFormat="true" ht="13.5"/>
    <row r="11805" s="92" customFormat="true" ht="13.5"/>
    <row r="11806" s="92" customFormat="true" ht="13.5"/>
    <row r="11807" s="92" customFormat="true" ht="13.5"/>
    <row r="11808" s="92" customFormat="true" ht="13.5"/>
    <row r="11809" s="92" customFormat="true" ht="13.5"/>
    <row r="11810" s="92" customFormat="true" ht="13.5"/>
    <row r="11811" s="92" customFormat="true" ht="13.5"/>
    <row r="11812" s="92" customFormat="true" ht="13.5"/>
    <row r="11813" s="92" customFormat="true" ht="13.5"/>
    <row r="11814" s="92" customFormat="true" ht="13.5"/>
    <row r="11815" s="92" customFormat="true" ht="13.5"/>
    <row r="11816" s="92" customFormat="true" ht="13.5"/>
    <row r="11817" s="92" customFormat="true" ht="13.5"/>
    <row r="11818" s="92" customFormat="true" ht="13.5"/>
    <row r="11819" s="92" customFormat="true" ht="13.5"/>
    <row r="11820" s="92" customFormat="true" ht="13.5"/>
    <row r="11821" s="92" customFormat="true" ht="13.5"/>
    <row r="11822" s="92" customFormat="true" ht="13.5"/>
    <row r="11823" s="92" customFormat="true" ht="13.5"/>
    <row r="11824" s="92" customFormat="true" ht="13.5"/>
    <row r="11825" s="92" customFormat="true" ht="13.5"/>
    <row r="11826" s="92" customFormat="true" ht="13.5"/>
    <row r="11827" s="92" customFormat="true" ht="13.5"/>
    <row r="11828" s="92" customFormat="true" ht="13.5"/>
    <row r="11829" s="92" customFormat="true" ht="13.5"/>
    <row r="11830" s="92" customFormat="true" ht="13.5"/>
    <row r="11831" s="92" customFormat="true" ht="13.5"/>
    <row r="11832" s="92" customFormat="true" ht="13.5"/>
    <row r="11833" s="92" customFormat="true" ht="13.5"/>
    <row r="11834" s="92" customFormat="true" ht="13.5"/>
    <row r="11835" s="92" customFormat="true" ht="13.5"/>
    <row r="11836" s="92" customFormat="true" ht="13.5"/>
    <row r="11837" s="92" customFormat="true" ht="13.5"/>
    <row r="11838" s="92" customFormat="true" ht="13.5"/>
    <row r="11839" s="92" customFormat="true" ht="13.5"/>
    <row r="11840" s="92" customFormat="true" ht="13.5"/>
    <row r="11841" s="92" customFormat="true" ht="13.5"/>
    <row r="11842" s="92" customFormat="true" ht="13.5"/>
    <row r="11843" s="92" customFormat="true" ht="13.5"/>
    <row r="11844" s="92" customFormat="true" ht="13.5"/>
    <row r="11845" s="92" customFormat="true" ht="13.5"/>
    <row r="11846" s="92" customFormat="true" ht="13.5"/>
    <row r="11847" s="92" customFormat="true" ht="13.5"/>
    <row r="11848" s="92" customFormat="true" ht="13.5"/>
    <row r="11849" s="92" customFormat="true" ht="13.5"/>
    <row r="11850" s="92" customFormat="true" ht="13.5"/>
    <row r="11851" s="92" customFormat="true" ht="13.5"/>
    <row r="11852" s="92" customFormat="true" ht="13.5"/>
    <row r="11853" s="92" customFormat="true" ht="13.5"/>
    <row r="11854" s="92" customFormat="true" ht="13.5"/>
    <row r="11855" s="92" customFormat="true" ht="13.5"/>
    <row r="11856" s="92" customFormat="true" ht="13.5"/>
    <row r="11857" s="92" customFormat="true" ht="13.5"/>
    <row r="11858" s="92" customFormat="true" ht="13.5"/>
    <row r="11859" s="92" customFormat="true" ht="13.5"/>
    <row r="11860" s="92" customFormat="true" ht="13.5"/>
    <row r="11861" s="92" customFormat="true" ht="13.5"/>
    <row r="11862" s="92" customFormat="true" ht="13.5"/>
    <row r="11863" s="92" customFormat="true" ht="13.5"/>
    <row r="11864" s="92" customFormat="true" ht="13.5"/>
    <row r="11865" s="92" customFormat="true" ht="13.5"/>
    <row r="11866" s="92" customFormat="true" ht="13.5"/>
    <row r="11867" s="92" customFormat="true" ht="13.5"/>
    <row r="11868" s="92" customFormat="true" ht="13.5"/>
    <row r="11869" s="92" customFormat="true" ht="13.5"/>
    <row r="11870" s="92" customFormat="true" ht="13.5"/>
    <row r="11871" s="92" customFormat="true" ht="13.5"/>
    <row r="11872" s="92" customFormat="true" ht="13.5"/>
    <row r="11873" s="92" customFormat="true" ht="13.5"/>
    <row r="11874" s="92" customFormat="true" ht="13.5"/>
    <row r="11875" s="92" customFormat="true" ht="13.5"/>
    <row r="11876" s="92" customFormat="true" ht="13.5"/>
    <row r="11877" s="92" customFormat="true" ht="13.5"/>
    <row r="11878" s="92" customFormat="true" ht="13.5"/>
    <row r="11879" s="92" customFormat="true" ht="13.5"/>
    <row r="11880" s="92" customFormat="true" ht="13.5"/>
    <row r="11881" s="92" customFormat="true" ht="13.5"/>
    <row r="11882" s="92" customFormat="true" ht="13.5"/>
    <row r="11883" s="92" customFormat="true" ht="13.5"/>
    <row r="11884" s="92" customFormat="true" ht="13.5"/>
    <row r="11885" s="92" customFormat="true" ht="13.5"/>
    <row r="11886" s="92" customFormat="true" ht="13.5"/>
    <row r="11887" s="92" customFormat="true" ht="13.5"/>
    <row r="11888" s="92" customFormat="true" ht="13.5"/>
    <row r="11889" s="92" customFormat="true" ht="13.5"/>
    <row r="11890" s="92" customFormat="true" ht="13.5"/>
    <row r="11891" s="92" customFormat="true" ht="13.5"/>
    <row r="11892" s="92" customFormat="true" ht="13.5"/>
    <row r="11893" s="92" customFormat="true" ht="13.5"/>
    <row r="11894" s="92" customFormat="true" ht="13.5"/>
    <row r="11895" s="92" customFormat="true" ht="13.5"/>
    <row r="11896" s="92" customFormat="true" ht="13.5"/>
    <row r="11897" s="92" customFormat="true" ht="13.5"/>
    <row r="11898" s="92" customFormat="true" ht="13.5"/>
    <row r="11899" s="92" customFormat="true" ht="13.5"/>
    <row r="11900" s="92" customFormat="true" ht="13.5"/>
    <row r="11901" s="92" customFormat="true" ht="13.5"/>
    <row r="11902" s="92" customFormat="true" ht="13.5"/>
    <row r="11903" s="92" customFormat="true" ht="13.5"/>
    <row r="11904" s="92" customFormat="true" ht="13.5"/>
    <row r="11905" s="92" customFormat="true" ht="13.5"/>
    <row r="11906" s="92" customFormat="true" ht="13.5"/>
    <row r="11907" s="92" customFormat="true" ht="13.5"/>
    <row r="11908" s="92" customFormat="true" ht="13.5"/>
    <row r="11909" s="92" customFormat="true" ht="13.5"/>
    <row r="11910" s="92" customFormat="true" ht="13.5"/>
    <row r="11911" s="92" customFormat="true" ht="13.5"/>
    <row r="11912" s="92" customFormat="true" ht="13.5"/>
    <row r="11913" s="92" customFormat="true" ht="13.5"/>
    <row r="11914" s="92" customFormat="true" ht="13.5"/>
    <row r="11915" s="92" customFormat="true" ht="13.5"/>
    <row r="11916" s="92" customFormat="true" ht="13.5"/>
    <row r="11917" s="92" customFormat="true" ht="13.5"/>
    <row r="11918" s="92" customFormat="true" ht="13.5"/>
    <row r="11919" s="92" customFormat="true" ht="13.5"/>
    <row r="11920" s="92" customFormat="true" ht="13.5"/>
    <row r="11921" s="92" customFormat="true" ht="13.5"/>
    <row r="11922" s="92" customFormat="true" ht="13.5"/>
    <row r="11923" s="92" customFormat="true" ht="13.5"/>
    <row r="11924" s="92" customFormat="true" ht="13.5"/>
    <row r="11925" s="92" customFormat="true" ht="13.5"/>
    <row r="11926" s="92" customFormat="true" ht="13.5"/>
    <row r="11927" s="92" customFormat="true" ht="13.5"/>
    <row r="11928" s="92" customFormat="true" ht="13.5"/>
    <row r="11929" s="92" customFormat="true" ht="13.5"/>
    <row r="11930" s="92" customFormat="true" ht="13.5"/>
    <row r="11931" s="92" customFormat="true" ht="13.5"/>
    <row r="11932" s="92" customFormat="true" ht="13.5"/>
    <row r="11933" s="92" customFormat="true" ht="13.5"/>
    <row r="11934" s="92" customFormat="true" ht="13.5"/>
    <row r="11935" s="92" customFormat="true" ht="13.5"/>
    <row r="11936" s="92" customFormat="true" ht="13.5"/>
    <row r="11937" s="92" customFormat="true" ht="13.5"/>
    <row r="11938" s="92" customFormat="true" ht="13.5"/>
    <row r="11939" s="92" customFormat="true" ht="13.5"/>
    <row r="11940" s="92" customFormat="true" ht="13.5"/>
    <row r="11941" s="92" customFormat="true" ht="13.5"/>
    <row r="11942" s="92" customFormat="true" ht="13.5"/>
    <row r="11943" s="92" customFormat="true" ht="13.5"/>
    <row r="11944" s="92" customFormat="true" ht="13.5"/>
    <row r="11945" s="92" customFormat="true" ht="13.5"/>
    <row r="11946" s="92" customFormat="true" ht="13.5"/>
    <row r="11947" s="92" customFormat="true" ht="13.5"/>
    <row r="11948" s="92" customFormat="true" ht="13.5"/>
    <row r="11949" s="92" customFormat="true" ht="13.5"/>
    <row r="11950" s="92" customFormat="true" ht="13.5"/>
    <row r="11951" s="92" customFormat="true" ht="13.5"/>
    <row r="11952" s="92" customFormat="true" ht="13.5"/>
    <row r="11953" s="92" customFormat="true" ht="13.5"/>
    <row r="11954" s="92" customFormat="true" ht="13.5"/>
    <row r="11955" s="92" customFormat="true" ht="13.5"/>
    <row r="11956" s="92" customFormat="true" ht="13.5"/>
    <row r="11957" s="92" customFormat="true" ht="13.5"/>
    <row r="11958" s="92" customFormat="true" ht="13.5"/>
    <row r="11959" s="92" customFormat="true" ht="13.5"/>
    <row r="11960" s="92" customFormat="true" ht="13.5"/>
    <row r="11961" s="92" customFormat="true" ht="13.5"/>
    <row r="11962" s="92" customFormat="true" ht="13.5"/>
    <row r="11963" s="92" customFormat="true" ht="13.5"/>
    <row r="11964" s="92" customFormat="true" ht="13.5"/>
    <row r="11965" s="92" customFormat="true" ht="13.5"/>
    <row r="11966" s="92" customFormat="true" ht="13.5"/>
    <row r="11967" s="92" customFormat="true" ht="13.5"/>
    <row r="11968" s="92" customFormat="true" ht="13.5"/>
    <row r="11969" s="92" customFormat="true" ht="13.5"/>
    <row r="11970" s="92" customFormat="true" ht="13.5"/>
    <row r="11971" s="92" customFormat="true" ht="13.5"/>
    <row r="11972" s="92" customFormat="true" ht="13.5"/>
    <row r="11973" s="92" customFormat="true" ht="13.5"/>
    <row r="11974" s="92" customFormat="true" ht="13.5"/>
    <row r="11975" s="92" customFormat="true" ht="13.5"/>
    <row r="11976" s="92" customFormat="true" ht="13.5"/>
    <row r="11977" s="92" customFormat="true" ht="13.5"/>
    <row r="11978" s="92" customFormat="true" ht="13.5"/>
    <row r="11979" s="92" customFormat="true" ht="13.5"/>
    <row r="11980" s="92" customFormat="true" ht="13.5"/>
    <row r="11981" s="92" customFormat="true" ht="13.5"/>
    <row r="11982" s="92" customFormat="true" ht="13.5"/>
    <row r="11983" s="92" customFormat="true" ht="13.5"/>
    <row r="11984" s="92" customFormat="true" ht="13.5"/>
    <row r="11985" s="92" customFormat="true" ht="13.5"/>
    <row r="11986" s="92" customFormat="true" ht="13.5"/>
    <row r="11987" s="92" customFormat="true" ht="13.5"/>
    <row r="11988" s="92" customFormat="true" ht="13.5"/>
    <row r="11989" s="92" customFormat="true" ht="13.5"/>
    <row r="11990" s="92" customFormat="true" ht="13.5"/>
    <row r="11991" s="92" customFormat="true" ht="13.5"/>
    <row r="11992" s="92" customFormat="true" ht="13.5"/>
    <row r="11993" s="92" customFormat="true" ht="13.5"/>
    <row r="11994" s="92" customFormat="true" ht="13.5"/>
    <row r="11995" s="92" customFormat="true" ht="13.5"/>
    <row r="11996" s="92" customFormat="true" ht="13.5"/>
    <row r="11997" s="92" customFormat="true" ht="13.5"/>
    <row r="11998" s="92" customFormat="true" ht="13.5"/>
    <row r="11999" s="92" customFormat="true" ht="13.5"/>
    <row r="12000" s="92" customFormat="true" ht="13.5"/>
    <row r="12001" s="92" customFormat="true" ht="13.5"/>
    <row r="12002" s="92" customFormat="true" ht="13.5"/>
    <row r="12003" s="92" customFormat="true" ht="13.5"/>
    <row r="12004" s="92" customFormat="true" ht="13.5"/>
    <row r="12005" s="92" customFormat="true" ht="13.5"/>
    <row r="12006" s="92" customFormat="true" ht="13.5"/>
    <row r="12007" s="92" customFormat="true" ht="13.5"/>
    <row r="12008" s="92" customFormat="true" ht="13.5"/>
    <row r="12009" s="92" customFormat="true" ht="13.5"/>
    <row r="12010" s="92" customFormat="true" ht="13.5"/>
    <row r="12011" s="92" customFormat="true" ht="13.5"/>
    <row r="12012" s="92" customFormat="true" ht="13.5"/>
    <row r="12013" s="92" customFormat="true" ht="13.5"/>
    <row r="12014" s="92" customFormat="true" ht="13.5"/>
    <row r="12015" s="92" customFormat="true" ht="13.5"/>
    <row r="12016" s="92" customFormat="true" ht="13.5"/>
    <row r="12017" s="92" customFormat="true" ht="13.5"/>
    <row r="12018" s="92" customFormat="true" ht="13.5"/>
    <row r="12019" s="92" customFormat="true" ht="13.5"/>
    <row r="12020" s="92" customFormat="true" ht="13.5"/>
    <row r="12021" s="92" customFormat="true" ht="13.5"/>
    <row r="12022" s="92" customFormat="true" ht="13.5"/>
    <row r="12023" s="92" customFormat="true" ht="13.5"/>
    <row r="12024" s="92" customFormat="true" ht="13.5"/>
    <row r="12025" s="92" customFormat="true" ht="13.5"/>
    <row r="12026" s="92" customFormat="true" ht="13.5"/>
    <row r="12027" s="92" customFormat="true" ht="13.5"/>
    <row r="12028" s="92" customFormat="true" ht="13.5"/>
    <row r="12029" s="92" customFormat="true" ht="13.5"/>
    <row r="12030" s="92" customFormat="true" ht="13.5"/>
    <row r="12031" s="92" customFormat="true" ht="13.5"/>
    <row r="12032" s="92" customFormat="true" ht="13.5"/>
    <row r="12033" s="92" customFormat="true" ht="13.5"/>
    <row r="12034" s="92" customFormat="true" ht="13.5"/>
    <row r="12035" s="92" customFormat="true" ht="13.5"/>
    <row r="12036" s="92" customFormat="true" ht="13.5"/>
    <row r="12037" s="92" customFormat="true" ht="13.5"/>
    <row r="12038" s="92" customFormat="true" ht="13.5"/>
    <row r="12039" s="92" customFormat="true" ht="13.5"/>
    <row r="12040" s="92" customFormat="true" ht="13.5"/>
    <row r="12041" s="92" customFormat="true" ht="13.5"/>
    <row r="12042" s="92" customFormat="true" ht="13.5"/>
    <row r="12043" s="92" customFormat="true" ht="13.5"/>
    <row r="12044" s="92" customFormat="true" ht="13.5"/>
    <row r="12045" s="92" customFormat="true" ht="13.5"/>
    <row r="12046" s="92" customFormat="true" ht="13.5"/>
    <row r="12047" s="92" customFormat="true" ht="13.5"/>
    <row r="12048" s="92" customFormat="true" ht="13.5"/>
    <row r="12049" s="92" customFormat="true" ht="13.5"/>
    <row r="12050" s="92" customFormat="true" ht="13.5"/>
    <row r="12051" s="92" customFormat="true" ht="13.5"/>
    <row r="12052" s="92" customFormat="true" ht="13.5"/>
    <row r="12053" s="92" customFormat="true" ht="13.5"/>
    <row r="12054" s="92" customFormat="true" ht="13.5"/>
    <row r="12055" s="92" customFormat="true" ht="13.5"/>
    <row r="12056" s="92" customFormat="true" ht="13.5"/>
    <row r="12057" s="92" customFormat="true" ht="13.5"/>
    <row r="12058" s="92" customFormat="true" ht="13.5"/>
    <row r="12059" s="92" customFormat="true" ht="13.5"/>
    <row r="12060" s="92" customFormat="true" ht="13.5"/>
    <row r="12061" s="92" customFormat="true" ht="13.5"/>
    <row r="12062" s="92" customFormat="true" ht="13.5"/>
    <row r="12063" s="92" customFormat="true" ht="13.5"/>
    <row r="12064" s="92" customFormat="true" ht="13.5"/>
    <row r="12065" s="92" customFormat="true" ht="13.5"/>
    <row r="12066" s="92" customFormat="true" ht="13.5"/>
    <row r="12067" s="92" customFormat="true" ht="13.5"/>
    <row r="12068" s="92" customFormat="true" ht="13.5"/>
    <row r="12069" s="92" customFormat="true" ht="13.5"/>
    <row r="12070" s="92" customFormat="true" ht="13.5"/>
    <row r="12071" s="92" customFormat="true" ht="13.5"/>
    <row r="12072" s="92" customFormat="true" ht="13.5"/>
    <row r="12073" s="92" customFormat="true" ht="13.5"/>
    <row r="12074" s="92" customFormat="true" ht="13.5"/>
    <row r="12075" s="92" customFormat="true" ht="13.5"/>
    <row r="12076" s="92" customFormat="true" ht="13.5"/>
    <row r="12077" s="92" customFormat="true" ht="13.5"/>
    <row r="12078" s="92" customFormat="true" ht="13.5"/>
    <row r="12079" s="92" customFormat="true" ht="13.5"/>
    <row r="12080" s="92" customFormat="true" ht="13.5"/>
    <row r="12081" s="92" customFormat="true" ht="13.5"/>
    <row r="12082" s="92" customFormat="true" ht="13.5"/>
    <row r="12083" s="92" customFormat="true" ht="13.5"/>
    <row r="12084" s="92" customFormat="true" ht="13.5"/>
    <row r="12085" s="92" customFormat="true" ht="13.5"/>
    <row r="12086" s="92" customFormat="true" ht="13.5"/>
    <row r="12087" s="92" customFormat="true" ht="13.5"/>
    <row r="12088" s="92" customFormat="true" ht="13.5"/>
    <row r="12089" s="92" customFormat="true" ht="13.5"/>
    <row r="12090" s="92" customFormat="true" ht="13.5"/>
    <row r="12091" s="92" customFormat="true" ht="13.5"/>
    <row r="12092" s="92" customFormat="true" ht="13.5"/>
    <row r="12093" s="92" customFormat="true" ht="13.5"/>
    <row r="12094" s="92" customFormat="true" ht="13.5"/>
    <row r="12095" s="92" customFormat="true" ht="13.5"/>
    <row r="12096" s="92" customFormat="true" ht="13.5"/>
    <row r="12097" s="92" customFormat="true" ht="13.5"/>
    <row r="12098" s="92" customFormat="true" ht="13.5"/>
    <row r="12099" s="92" customFormat="true" ht="13.5"/>
    <row r="12100" s="92" customFormat="true" ht="13.5"/>
    <row r="12101" s="92" customFormat="true" ht="13.5"/>
    <row r="12102" s="92" customFormat="true" ht="13.5"/>
    <row r="12103" s="92" customFormat="true" ht="13.5"/>
    <row r="12104" s="92" customFormat="true" ht="13.5"/>
    <row r="12105" s="92" customFormat="true" ht="13.5"/>
    <row r="12106" s="92" customFormat="true" ht="13.5"/>
    <row r="12107" s="92" customFormat="true" ht="13.5"/>
    <row r="12108" s="92" customFormat="true" ht="13.5"/>
    <row r="12109" s="92" customFormat="true" ht="13.5"/>
    <row r="12110" s="92" customFormat="true" ht="13.5"/>
    <row r="12111" s="92" customFormat="true" ht="13.5"/>
    <row r="12112" s="92" customFormat="true" ht="13.5"/>
    <row r="12113" s="92" customFormat="true" ht="13.5"/>
    <row r="12114" s="92" customFormat="true" ht="13.5"/>
    <row r="12115" s="92" customFormat="true" ht="13.5"/>
    <row r="12116" s="92" customFormat="true" ht="13.5"/>
    <row r="12117" s="92" customFormat="true" ht="13.5"/>
    <row r="12118" s="92" customFormat="true" ht="13.5"/>
    <row r="12119" s="92" customFormat="true" ht="13.5"/>
    <row r="12120" s="92" customFormat="true" ht="13.5"/>
    <row r="12121" s="92" customFormat="true" ht="13.5"/>
    <row r="12122" s="92" customFormat="true" ht="13.5"/>
    <row r="12123" s="92" customFormat="true" ht="13.5"/>
    <row r="12124" s="92" customFormat="true" ht="13.5"/>
    <row r="12125" s="92" customFormat="true" ht="13.5"/>
    <row r="12126" s="92" customFormat="true" ht="13.5"/>
    <row r="12127" s="92" customFormat="true" ht="13.5"/>
    <row r="12128" s="92" customFormat="true" ht="13.5"/>
    <row r="12129" s="92" customFormat="true" ht="13.5"/>
    <row r="12130" s="92" customFormat="true" ht="13.5"/>
    <row r="12131" s="92" customFormat="true" ht="13.5"/>
    <row r="12132" s="92" customFormat="true" ht="13.5"/>
    <row r="12133" s="92" customFormat="true" ht="13.5"/>
    <row r="12134" s="92" customFormat="true" ht="13.5"/>
    <row r="12135" s="92" customFormat="true" ht="13.5"/>
    <row r="12136" s="92" customFormat="true" ht="13.5"/>
    <row r="12137" s="92" customFormat="true" ht="13.5"/>
    <row r="12138" s="92" customFormat="true" ht="13.5"/>
    <row r="12139" s="92" customFormat="true" ht="13.5"/>
    <row r="12140" s="92" customFormat="true" ht="13.5"/>
    <row r="12141" s="92" customFormat="true" ht="13.5"/>
    <row r="12142" s="92" customFormat="true" ht="13.5"/>
    <row r="12143" s="92" customFormat="true" ht="13.5"/>
    <row r="12144" s="92" customFormat="true" ht="13.5"/>
    <row r="12145" s="92" customFormat="true" ht="13.5"/>
    <row r="12146" s="92" customFormat="true" ht="13.5"/>
    <row r="12147" s="92" customFormat="true" ht="13.5"/>
    <row r="12148" s="92" customFormat="true" ht="13.5"/>
    <row r="12149" s="92" customFormat="true" ht="13.5"/>
    <row r="12150" s="92" customFormat="true" ht="13.5"/>
    <row r="12151" s="92" customFormat="true" ht="13.5"/>
    <row r="12152" s="92" customFormat="true" ht="13.5"/>
    <row r="12153" s="92" customFormat="true" ht="13.5"/>
    <row r="12154" s="92" customFormat="true" ht="13.5"/>
    <row r="12155" s="92" customFormat="true" ht="13.5"/>
    <row r="12156" s="92" customFormat="true" ht="13.5"/>
    <row r="12157" s="92" customFormat="true" ht="13.5"/>
    <row r="12158" s="92" customFormat="true" ht="13.5"/>
    <row r="12159" s="92" customFormat="true" ht="13.5"/>
    <row r="12160" s="92" customFormat="true" ht="13.5"/>
    <row r="12161" s="92" customFormat="true" ht="13.5"/>
    <row r="12162" s="92" customFormat="true" ht="13.5"/>
    <row r="12163" s="92" customFormat="true" ht="13.5"/>
    <row r="12164" s="92" customFormat="true" ht="13.5"/>
    <row r="12165" s="92" customFormat="true" ht="13.5"/>
    <row r="12166" s="92" customFormat="true" ht="13.5"/>
    <row r="12167" s="92" customFormat="true" ht="13.5"/>
    <row r="12168" s="92" customFormat="true" ht="13.5"/>
    <row r="12169" s="92" customFormat="true" ht="13.5"/>
    <row r="12170" s="92" customFormat="true" ht="13.5"/>
    <row r="12171" s="92" customFormat="true" ht="13.5"/>
    <row r="12172" s="92" customFormat="true" ht="13.5"/>
    <row r="12173" s="92" customFormat="true" ht="13.5"/>
    <row r="12174" s="92" customFormat="true" ht="13.5"/>
    <row r="12175" s="92" customFormat="true" ht="13.5"/>
    <row r="12176" s="92" customFormat="true" ht="13.5"/>
    <row r="12177" s="92" customFormat="true" ht="13.5"/>
    <row r="12178" s="92" customFormat="true" ht="13.5"/>
    <row r="12179" s="92" customFormat="true" ht="13.5"/>
    <row r="12180" s="92" customFormat="true" ht="13.5"/>
    <row r="12181" s="92" customFormat="true" ht="13.5"/>
    <row r="12182" s="92" customFormat="true" ht="13.5"/>
    <row r="12183" s="92" customFormat="true" ht="13.5"/>
    <row r="12184" s="92" customFormat="true" ht="13.5"/>
    <row r="12185" s="92" customFormat="true" ht="13.5"/>
    <row r="12186" s="92" customFormat="true" ht="13.5"/>
    <row r="12187" s="92" customFormat="true" ht="13.5"/>
    <row r="12188" s="92" customFormat="true" ht="13.5"/>
    <row r="12189" s="92" customFormat="true" ht="13.5"/>
    <row r="12190" s="92" customFormat="true" ht="13.5"/>
    <row r="12191" s="92" customFormat="true" ht="13.5"/>
    <row r="12192" s="92" customFormat="true" ht="13.5"/>
    <row r="12193" s="92" customFormat="true" ht="13.5"/>
    <row r="12194" s="92" customFormat="true" ht="13.5"/>
    <row r="12195" s="92" customFormat="true" ht="13.5"/>
    <row r="12196" s="92" customFormat="true" ht="13.5"/>
    <row r="12197" s="92" customFormat="true" ht="13.5"/>
    <row r="12198" s="92" customFormat="true" ht="13.5"/>
    <row r="12199" s="92" customFormat="true" ht="13.5"/>
    <row r="12200" s="92" customFormat="true" ht="13.5"/>
    <row r="12201" s="92" customFormat="true" ht="13.5"/>
    <row r="12202" s="92" customFormat="true" ht="13.5"/>
    <row r="12203" s="92" customFormat="true" ht="13.5"/>
    <row r="12204" s="92" customFormat="true" ht="13.5"/>
    <row r="12205" s="92" customFormat="true" ht="13.5"/>
    <row r="12206" s="92" customFormat="true" ht="13.5"/>
    <row r="12207" s="92" customFormat="true" ht="13.5"/>
    <row r="12208" s="92" customFormat="true" ht="13.5"/>
    <row r="12209" s="92" customFormat="true" ht="13.5"/>
    <row r="12210" s="92" customFormat="true" ht="13.5"/>
    <row r="12211" s="92" customFormat="true" ht="13.5"/>
    <row r="12212" s="92" customFormat="true" ht="13.5"/>
    <row r="12213" s="92" customFormat="true" ht="13.5"/>
    <row r="12214" s="92" customFormat="true" ht="13.5"/>
    <row r="12215" s="92" customFormat="true" ht="13.5"/>
    <row r="12216" s="92" customFormat="true" ht="13.5"/>
    <row r="12217" s="92" customFormat="true" ht="13.5"/>
    <row r="12218" s="92" customFormat="true" ht="13.5"/>
    <row r="12219" s="92" customFormat="true" ht="13.5"/>
    <row r="12220" s="92" customFormat="true" ht="13.5"/>
    <row r="12221" s="92" customFormat="true" ht="13.5"/>
    <row r="12222" s="92" customFormat="true" ht="13.5"/>
    <row r="12223" s="92" customFormat="true" ht="13.5"/>
    <row r="12224" s="92" customFormat="true" ht="13.5"/>
    <row r="12225" s="92" customFormat="true" ht="13.5"/>
    <row r="12226" s="92" customFormat="true" ht="13.5"/>
    <row r="12227" s="92" customFormat="true" ht="13.5"/>
    <row r="12228" s="92" customFormat="true" ht="13.5"/>
    <row r="12229" s="92" customFormat="true" ht="13.5"/>
    <row r="12230" s="92" customFormat="true" ht="13.5"/>
    <row r="12231" s="92" customFormat="true" ht="13.5"/>
    <row r="12232" s="92" customFormat="true" ht="13.5"/>
    <row r="12233" s="92" customFormat="true" ht="13.5"/>
    <row r="12234" s="92" customFormat="true" ht="13.5"/>
    <row r="12235" s="92" customFormat="true" ht="13.5"/>
    <row r="12236" s="92" customFormat="true" ht="13.5"/>
    <row r="12237" s="92" customFormat="true" ht="13.5"/>
    <row r="12238" s="92" customFormat="true" ht="13.5"/>
    <row r="12239" s="92" customFormat="true" ht="13.5"/>
    <row r="12240" s="92" customFormat="true" ht="13.5"/>
    <row r="12241" s="92" customFormat="true" ht="13.5"/>
    <row r="12242" s="92" customFormat="true" ht="13.5"/>
    <row r="12243" s="92" customFormat="true" ht="13.5"/>
    <row r="12244" s="92" customFormat="true" ht="13.5"/>
    <row r="12245" s="92" customFormat="true" ht="13.5"/>
    <row r="12246" s="92" customFormat="true" ht="13.5"/>
    <row r="12247" s="92" customFormat="true" ht="13.5"/>
    <row r="12248" s="92" customFormat="true" ht="13.5"/>
    <row r="12249" s="92" customFormat="true" ht="13.5"/>
    <row r="12250" s="92" customFormat="true" ht="13.5"/>
    <row r="12251" s="92" customFormat="true" ht="13.5"/>
    <row r="12252" s="92" customFormat="true" ht="13.5"/>
    <row r="12253" s="92" customFormat="true" ht="13.5"/>
    <row r="12254" s="92" customFormat="true" ht="13.5"/>
    <row r="12255" s="92" customFormat="true" ht="13.5"/>
    <row r="12256" s="92" customFormat="true" ht="13.5"/>
    <row r="12257" s="92" customFormat="true" ht="13.5"/>
    <row r="12258" s="92" customFormat="true" ht="13.5"/>
    <row r="12259" s="92" customFormat="true" ht="13.5"/>
    <row r="12260" s="92" customFormat="true" ht="13.5"/>
    <row r="12261" s="92" customFormat="true" ht="13.5"/>
    <row r="12262" s="92" customFormat="true" ht="13.5"/>
    <row r="12263" s="92" customFormat="true" ht="13.5"/>
    <row r="12264" s="92" customFormat="true" ht="13.5"/>
    <row r="12265" s="92" customFormat="true" ht="13.5"/>
    <row r="12266" s="92" customFormat="true" ht="13.5"/>
    <row r="12267" s="92" customFormat="true" ht="13.5"/>
    <row r="12268" s="92" customFormat="true" ht="13.5"/>
    <row r="12269" s="92" customFormat="true" ht="13.5"/>
    <row r="12270" s="92" customFormat="true" ht="13.5"/>
    <row r="12271" s="92" customFormat="true" ht="13.5"/>
    <row r="12272" s="92" customFormat="true" ht="13.5"/>
    <row r="12273" s="92" customFormat="true" ht="13.5"/>
    <row r="12274" s="92" customFormat="true" ht="13.5"/>
    <row r="12275" s="92" customFormat="true" ht="13.5"/>
    <row r="12276" s="92" customFormat="true" ht="13.5"/>
    <row r="12277" s="92" customFormat="true" ht="13.5"/>
    <row r="12278" s="92" customFormat="true" ht="13.5"/>
    <row r="12279" s="92" customFormat="true" ht="13.5"/>
    <row r="12280" s="92" customFormat="true" ht="13.5"/>
    <row r="12281" s="92" customFormat="true" ht="13.5"/>
    <row r="12282" s="92" customFormat="true" ht="13.5"/>
    <row r="12283" s="92" customFormat="true" ht="13.5"/>
    <row r="12284" s="92" customFormat="true" ht="13.5"/>
    <row r="12285" s="92" customFormat="true" ht="13.5"/>
    <row r="12286" s="92" customFormat="true" ht="13.5"/>
    <row r="12287" s="92" customFormat="true" ht="13.5"/>
    <row r="12288" s="92" customFormat="true" ht="13.5"/>
    <row r="12289" s="92" customFormat="true" ht="13.5"/>
    <row r="12290" s="92" customFormat="true" ht="13.5"/>
    <row r="12291" s="92" customFormat="true" ht="13.5"/>
    <row r="12292" s="92" customFormat="true" ht="13.5"/>
    <row r="12293" s="92" customFormat="true" ht="13.5"/>
    <row r="12294" s="92" customFormat="true" ht="13.5"/>
    <row r="12295" s="92" customFormat="true" ht="13.5"/>
    <row r="12296" s="92" customFormat="true" ht="13.5"/>
    <row r="12297" s="92" customFormat="true" ht="13.5"/>
    <row r="12298" s="92" customFormat="true" ht="13.5"/>
    <row r="12299" s="92" customFormat="true" ht="13.5"/>
    <row r="12300" s="92" customFormat="true" ht="13.5"/>
    <row r="12301" s="92" customFormat="true" ht="13.5"/>
    <row r="12302" s="92" customFormat="true" ht="13.5"/>
    <row r="12303" s="92" customFormat="true" ht="13.5"/>
    <row r="12304" s="92" customFormat="true" ht="13.5"/>
    <row r="12305" s="92" customFormat="true" ht="13.5"/>
    <row r="12306" s="92" customFormat="true" ht="13.5"/>
    <row r="12307" s="92" customFormat="true" ht="13.5"/>
    <row r="12308" s="92" customFormat="true" ht="13.5"/>
    <row r="12309" s="92" customFormat="true" ht="13.5"/>
    <row r="12310" s="92" customFormat="true" ht="13.5"/>
    <row r="12311" s="92" customFormat="true" ht="13.5"/>
    <row r="12312" s="92" customFormat="true" ht="13.5"/>
    <row r="12313" s="92" customFormat="true" ht="13.5"/>
    <row r="12314" s="92" customFormat="true" ht="13.5"/>
    <row r="12315" s="92" customFormat="true" ht="13.5"/>
    <row r="12316" s="92" customFormat="true" ht="13.5"/>
    <row r="12317" s="92" customFormat="true" ht="13.5"/>
    <row r="12318" s="92" customFormat="true" ht="13.5"/>
    <row r="12319" s="92" customFormat="true" ht="13.5"/>
    <row r="12320" s="92" customFormat="true" ht="13.5"/>
    <row r="12321" s="92" customFormat="true" ht="13.5"/>
    <row r="12322" s="92" customFormat="true" ht="13.5"/>
    <row r="12323" s="92" customFormat="true" ht="13.5"/>
    <row r="12324" s="92" customFormat="true" ht="13.5"/>
    <row r="12325" s="92" customFormat="true" ht="13.5"/>
    <row r="12326" s="92" customFormat="true" ht="13.5"/>
    <row r="12327" s="92" customFormat="true" ht="13.5"/>
    <row r="12328" s="92" customFormat="true" ht="13.5"/>
    <row r="12329" s="92" customFormat="true" ht="13.5"/>
    <row r="12330" s="92" customFormat="true" ht="13.5"/>
    <row r="12331" s="92" customFormat="true" ht="13.5"/>
    <row r="12332" s="92" customFormat="true" ht="13.5"/>
    <row r="12333" s="92" customFormat="true" ht="13.5"/>
    <row r="12334" s="92" customFormat="true" ht="13.5"/>
    <row r="12335" s="92" customFormat="true" ht="13.5"/>
    <row r="12336" s="92" customFormat="true" ht="13.5"/>
    <row r="12337" s="92" customFormat="true" ht="13.5"/>
    <row r="12338" s="92" customFormat="true" ht="13.5"/>
    <row r="12339" s="92" customFormat="true" ht="13.5"/>
    <row r="12340" s="92" customFormat="true" ht="13.5"/>
    <row r="12341" s="92" customFormat="true" ht="13.5"/>
    <row r="12342" s="92" customFormat="true" ht="13.5"/>
    <row r="12343" s="92" customFormat="true" ht="13.5"/>
    <row r="12344" s="92" customFormat="true" ht="13.5"/>
    <row r="12345" s="92" customFormat="true" ht="13.5"/>
    <row r="12346" s="92" customFormat="true" ht="13.5"/>
    <row r="12347" s="92" customFormat="true" ht="13.5"/>
    <row r="12348" s="92" customFormat="true" ht="13.5"/>
    <row r="12349" s="92" customFormat="true" ht="13.5"/>
    <row r="12350" s="92" customFormat="true" ht="13.5"/>
    <row r="12351" s="92" customFormat="true" ht="13.5"/>
    <row r="12352" s="92" customFormat="true" ht="13.5"/>
    <row r="12353" s="92" customFormat="true" ht="13.5"/>
    <row r="12354" s="92" customFormat="true" ht="13.5"/>
    <row r="12355" s="92" customFormat="true" ht="13.5"/>
    <row r="12356" s="92" customFormat="true" ht="13.5"/>
    <row r="12357" s="92" customFormat="true" ht="13.5"/>
    <row r="12358" s="92" customFormat="true" ht="13.5"/>
    <row r="12359" s="92" customFormat="true" ht="13.5"/>
    <row r="12360" s="92" customFormat="true" ht="13.5"/>
    <row r="12361" s="92" customFormat="true" ht="13.5"/>
    <row r="12362" s="92" customFormat="true" ht="13.5"/>
    <row r="12363" s="92" customFormat="true" ht="13.5"/>
    <row r="12364" s="92" customFormat="true" ht="13.5"/>
    <row r="12365" s="92" customFormat="true" ht="13.5"/>
    <row r="12366" s="92" customFormat="true" ht="13.5"/>
    <row r="12367" s="92" customFormat="true" ht="13.5"/>
    <row r="12368" s="92" customFormat="true" ht="13.5"/>
    <row r="12369" s="92" customFormat="true" ht="13.5"/>
    <row r="12370" s="92" customFormat="true" ht="13.5"/>
    <row r="12371" s="92" customFormat="true" ht="13.5"/>
    <row r="12372" s="92" customFormat="true" ht="13.5"/>
    <row r="12373" s="92" customFormat="true" ht="13.5"/>
    <row r="12374" s="92" customFormat="true" ht="13.5"/>
    <row r="12375" s="92" customFormat="true" ht="13.5"/>
    <row r="12376" s="92" customFormat="true" ht="13.5"/>
    <row r="12377" s="92" customFormat="true" ht="13.5"/>
    <row r="12378" s="92" customFormat="true" ht="13.5"/>
    <row r="12379" s="92" customFormat="true" ht="13.5"/>
    <row r="12380" s="92" customFormat="true" ht="13.5"/>
    <row r="12381" s="92" customFormat="true" ht="13.5"/>
    <row r="12382" s="92" customFormat="true" ht="13.5"/>
    <row r="12383" s="92" customFormat="true" ht="13.5"/>
    <row r="12384" s="92" customFormat="true" ht="13.5"/>
    <row r="12385" s="92" customFormat="true" ht="13.5"/>
    <row r="12386" s="92" customFormat="true" ht="13.5"/>
    <row r="12387" s="92" customFormat="true" ht="13.5"/>
    <row r="12388" s="92" customFormat="true" ht="13.5"/>
    <row r="12389" s="92" customFormat="true" ht="13.5"/>
    <row r="12390" s="92" customFormat="true" ht="13.5"/>
    <row r="12391" s="92" customFormat="true" ht="13.5"/>
    <row r="12392" s="92" customFormat="true" ht="13.5"/>
    <row r="12393" s="92" customFormat="true" ht="13.5"/>
    <row r="12394" s="92" customFormat="true" ht="13.5"/>
    <row r="12395" s="92" customFormat="true" ht="13.5"/>
    <row r="12396" s="92" customFormat="true" ht="13.5"/>
    <row r="12397" s="92" customFormat="true" ht="13.5"/>
    <row r="12398" s="92" customFormat="true" ht="13.5"/>
    <row r="12399" s="92" customFormat="true" ht="13.5"/>
    <row r="12400" s="92" customFormat="true" ht="13.5"/>
    <row r="12401" s="92" customFormat="true" ht="13.5"/>
    <row r="12402" s="92" customFormat="true" ht="13.5"/>
    <row r="12403" s="92" customFormat="true" ht="13.5"/>
    <row r="12404" s="92" customFormat="true" ht="13.5"/>
    <row r="12405" s="92" customFormat="true" ht="13.5"/>
    <row r="12406" s="92" customFormat="true" ht="13.5"/>
    <row r="12407" s="92" customFormat="true" ht="13.5"/>
    <row r="12408" s="92" customFormat="true" ht="13.5"/>
    <row r="12409" s="92" customFormat="true" ht="13.5"/>
    <row r="12410" s="92" customFormat="true" ht="13.5"/>
    <row r="12411" s="92" customFormat="true" ht="13.5"/>
    <row r="12412" s="92" customFormat="true" ht="13.5"/>
    <row r="12413" s="92" customFormat="true" ht="13.5"/>
    <row r="12414" s="92" customFormat="true" ht="13.5"/>
    <row r="12415" s="92" customFormat="true" ht="13.5"/>
    <row r="12416" s="92" customFormat="true" ht="13.5"/>
    <row r="12417" s="92" customFormat="true" ht="13.5"/>
    <row r="12418" s="92" customFormat="true" ht="13.5"/>
    <row r="12419" s="92" customFormat="true" ht="13.5"/>
    <row r="12420" s="92" customFormat="true" ht="13.5"/>
    <row r="12421" s="92" customFormat="true" ht="13.5"/>
    <row r="12422" s="92" customFormat="true" ht="13.5"/>
    <row r="12423" s="92" customFormat="true" ht="13.5"/>
    <row r="12424" s="92" customFormat="true" ht="13.5"/>
    <row r="12425" s="92" customFormat="true" ht="13.5"/>
    <row r="12426" s="92" customFormat="true" ht="13.5"/>
    <row r="12427" s="92" customFormat="true" ht="13.5"/>
    <row r="12428" s="92" customFormat="true" ht="13.5"/>
    <row r="12429" s="92" customFormat="true" ht="13.5"/>
    <row r="12430" s="92" customFormat="true" ht="13.5"/>
    <row r="12431" s="92" customFormat="true" ht="13.5"/>
    <row r="12432" s="92" customFormat="true" ht="13.5"/>
    <row r="12433" s="92" customFormat="true" ht="13.5"/>
    <row r="12434" s="92" customFormat="true" ht="13.5"/>
    <row r="12435" s="92" customFormat="true" ht="13.5"/>
    <row r="12436" s="92" customFormat="true" ht="13.5"/>
    <row r="12437" s="92" customFormat="true" ht="13.5"/>
    <row r="12438" s="92" customFormat="true" ht="13.5"/>
    <row r="12439" s="92" customFormat="true" ht="13.5"/>
    <row r="12440" s="92" customFormat="true" ht="13.5"/>
    <row r="12441" s="92" customFormat="true" ht="13.5"/>
    <row r="12442" s="92" customFormat="true" ht="13.5"/>
    <row r="12443" s="92" customFormat="true" ht="13.5"/>
    <row r="12444" s="92" customFormat="true" ht="13.5"/>
    <row r="12445" s="92" customFormat="true" ht="13.5"/>
    <row r="12446" s="92" customFormat="true" ht="13.5"/>
    <row r="12447" s="92" customFormat="true" ht="13.5"/>
    <row r="12448" s="92" customFormat="true" ht="13.5"/>
    <row r="12449" s="92" customFormat="true" ht="13.5"/>
    <row r="12450" s="92" customFormat="true" ht="13.5"/>
    <row r="12451" s="92" customFormat="true" ht="13.5"/>
    <row r="12452" s="92" customFormat="true" ht="13.5"/>
    <row r="12453" s="92" customFormat="true" ht="13.5"/>
    <row r="12454" s="92" customFormat="true" ht="13.5"/>
    <row r="12455" s="92" customFormat="true" ht="13.5"/>
    <row r="12456" s="92" customFormat="true" ht="13.5"/>
    <row r="12457" s="92" customFormat="true" ht="13.5"/>
    <row r="12458" s="92" customFormat="true" ht="13.5"/>
    <row r="12459" s="92" customFormat="true" ht="13.5"/>
    <row r="12460" s="92" customFormat="true" ht="13.5"/>
    <row r="12461" s="92" customFormat="true" ht="13.5"/>
    <row r="12462" s="92" customFormat="true" ht="13.5"/>
    <row r="12463" s="92" customFormat="true" ht="13.5"/>
    <row r="12464" s="92" customFormat="true" ht="13.5"/>
    <row r="12465" s="92" customFormat="true" ht="13.5"/>
    <row r="12466" s="92" customFormat="true" ht="13.5"/>
    <row r="12467" s="92" customFormat="true" ht="13.5"/>
    <row r="12468" s="92" customFormat="true" ht="13.5"/>
    <row r="12469" s="92" customFormat="true" ht="13.5"/>
    <row r="12470" s="92" customFormat="true" ht="13.5"/>
    <row r="12471" s="92" customFormat="true" ht="13.5"/>
    <row r="12472" s="92" customFormat="true" ht="13.5"/>
    <row r="12473" s="92" customFormat="true" ht="13.5"/>
    <row r="12474" s="92" customFormat="true" ht="13.5"/>
    <row r="12475" s="92" customFormat="true" ht="13.5"/>
    <row r="12476" s="92" customFormat="true" ht="13.5"/>
    <row r="12477" s="92" customFormat="true" ht="13.5"/>
    <row r="12478" s="92" customFormat="true" ht="13.5"/>
    <row r="12479" s="92" customFormat="true" ht="13.5"/>
    <row r="12480" s="92" customFormat="true" ht="13.5"/>
    <row r="12481" s="92" customFormat="true" ht="13.5"/>
    <row r="12482" s="92" customFormat="true" ht="13.5"/>
    <row r="12483" s="92" customFormat="true" ht="13.5"/>
    <row r="12484" s="92" customFormat="true" ht="13.5"/>
    <row r="12485" s="92" customFormat="true" ht="13.5"/>
    <row r="12486" s="92" customFormat="true" ht="13.5"/>
    <row r="12487" s="92" customFormat="true" ht="13.5"/>
    <row r="12488" s="92" customFormat="true" ht="13.5"/>
    <row r="12489" s="92" customFormat="true" ht="13.5"/>
    <row r="12490" s="92" customFormat="true" ht="13.5"/>
    <row r="12491" s="92" customFormat="true" ht="13.5"/>
    <row r="12492" s="92" customFormat="true" ht="13.5"/>
    <row r="12493" s="92" customFormat="true" ht="13.5"/>
    <row r="12494" s="92" customFormat="true" ht="13.5"/>
    <row r="12495" s="92" customFormat="true" ht="13.5"/>
    <row r="12496" s="92" customFormat="true" ht="13.5"/>
    <row r="12497" s="92" customFormat="true" ht="13.5"/>
    <row r="12498" s="92" customFormat="true" ht="13.5"/>
    <row r="12499" s="92" customFormat="true" ht="13.5"/>
    <row r="12500" s="92" customFormat="true" ht="13.5"/>
    <row r="12501" s="92" customFormat="true" ht="13.5"/>
    <row r="12502" s="92" customFormat="true" ht="13.5"/>
    <row r="12503" s="92" customFormat="true" ht="13.5"/>
    <row r="12504" s="92" customFormat="true" ht="13.5"/>
    <row r="12505" s="92" customFormat="true" ht="13.5"/>
    <row r="12506" s="92" customFormat="true" ht="13.5"/>
    <row r="12507" s="92" customFormat="true" ht="13.5"/>
    <row r="12508" s="92" customFormat="true" ht="13.5"/>
    <row r="12509" s="92" customFormat="true" ht="13.5"/>
    <row r="12510" s="92" customFormat="true" ht="13.5"/>
    <row r="12511" s="92" customFormat="true" ht="13.5"/>
    <row r="12512" s="92" customFormat="true" ht="13.5"/>
    <row r="12513" s="92" customFormat="true" ht="13.5"/>
    <row r="12514" s="92" customFormat="true" ht="13.5"/>
    <row r="12515" s="92" customFormat="true" ht="13.5"/>
    <row r="12516" s="92" customFormat="true" ht="13.5"/>
    <row r="12517" s="92" customFormat="true" ht="13.5"/>
    <row r="12518" s="92" customFormat="true" ht="13.5"/>
    <row r="12519" s="92" customFormat="true" ht="13.5"/>
    <row r="12520" s="92" customFormat="true" ht="13.5"/>
    <row r="12521" s="92" customFormat="true" ht="13.5"/>
    <row r="12522" s="92" customFormat="true" ht="13.5"/>
    <row r="12523" s="92" customFormat="true" ht="13.5"/>
    <row r="12524" s="92" customFormat="true" ht="13.5"/>
    <row r="12525" s="92" customFormat="true" ht="13.5"/>
    <row r="12526" s="92" customFormat="true" ht="13.5"/>
    <row r="12527" s="92" customFormat="true" ht="13.5"/>
    <row r="12528" s="92" customFormat="true" ht="13.5"/>
    <row r="12529" s="92" customFormat="true" ht="13.5"/>
    <row r="12530" s="92" customFormat="true" ht="13.5"/>
    <row r="12531" s="92" customFormat="true" ht="13.5"/>
    <row r="12532" s="92" customFormat="true" ht="13.5"/>
    <row r="12533" s="92" customFormat="true" ht="13.5"/>
    <row r="12534" s="92" customFormat="true" ht="13.5"/>
    <row r="12535" s="92" customFormat="true" ht="13.5"/>
    <row r="12536" s="92" customFormat="true" ht="13.5"/>
    <row r="12537" s="92" customFormat="true" ht="13.5"/>
    <row r="12538" s="92" customFormat="true" ht="13.5"/>
    <row r="12539" s="92" customFormat="true" ht="13.5"/>
    <row r="12540" s="92" customFormat="true" ht="13.5"/>
    <row r="12541" s="92" customFormat="true" ht="13.5"/>
    <row r="12542" s="92" customFormat="true" ht="13.5"/>
    <row r="12543" s="92" customFormat="true" ht="13.5"/>
    <row r="12544" s="92" customFormat="true" ht="13.5"/>
    <row r="12545" s="92" customFormat="true" ht="13.5"/>
    <row r="12546" s="92" customFormat="true" ht="13.5"/>
    <row r="12547" s="92" customFormat="true" ht="13.5"/>
    <row r="12548" s="92" customFormat="true" ht="13.5"/>
    <row r="12549" s="92" customFormat="true" ht="13.5"/>
    <row r="12550" s="92" customFormat="true" ht="13.5"/>
    <row r="12551" s="92" customFormat="true" ht="13.5"/>
    <row r="12552" s="92" customFormat="true" ht="13.5"/>
    <row r="12553" s="92" customFormat="true" ht="13.5"/>
    <row r="12554" s="92" customFormat="true" ht="13.5"/>
    <row r="12555" s="92" customFormat="true" ht="13.5"/>
    <row r="12556" s="92" customFormat="true" ht="13.5"/>
    <row r="12557" s="92" customFormat="true" ht="13.5"/>
    <row r="12558" s="92" customFormat="true" ht="13.5"/>
    <row r="12559" s="92" customFormat="true" ht="13.5"/>
    <row r="12560" s="92" customFormat="true" ht="13.5"/>
    <row r="12561" s="92" customFormat="true" ht="13.5"/>
    <row r="12562" s="92" customFormat="true" ht="13.5"/>
    <row r="12563" s="92" customFormat="true" ht="13.5"/>
    <row r="12564" s="92" customFormat="true" ht="13.5"/>
    <row r="12565" s="92" customFormat="true" ht="13.5"/>
    <row r="12566" s="92" customFormat="true" ht="13.5"/>
    <row r="12567" s="92" customFormat="true" ht="13.5"/>
    <row r="12568" s="92" customFormat="true" ht="13.5"/>
    <row r="12569" s="92" customFormat="true" ht="13.5"/>
    <row r="12570" s="92" customFormat="true" ht="13.5"/>
    <row r="12571" s="92" customFormat="true" ht="13.5"/>
    <row r="12572" s="92" customFormat="true" ht="13.5"/>
    <row r="12573" s="92" customFormat="true" ht="13.5"/>
    <row r="12574" s="92" customFormat="true" ht="13.5"/>
    <row r="12575" s="92" customFormat="true" ht="13.5"/>
    <row r="12576" s="92" customFormat="true" ht="13.5"/>
    <row r="12577" s="92" customFormat="true" ht="13.5"/>
    <row r="12578" s="92" customFormat="true" ht="13.5"/>
    <row r="12579" s="92" customFormat="true" ht="13.5"/>
    <row r="12580" s="92" customFormat="true" ht="13.5"/>
    <row r="12581" s="92" customFormat="true" ht="13.5"/>
    <row r="12582" s="92" customFormat="true" ht="13.5"/>
    <row r="12583" s="92" customFormat="true" ht="13.5"/>
    <row r="12584" s="92" customFormat="true" ht="13.5"/>
    <row r="12585" s="92" customFormat="true" ht="13.5"/>
    <row r="12586" s="92" customFormat="true" ht="13.5"/>
    <row r="12587" s="92" customFormat="true" ht="13.5"/>
    <row r="12588" s="92" customFormat="true" ht="13.5"/>
    <row r="12589" s="92" customFormat="true" ht="13.5"/>
    <row r="12590" s="92" customFormat="true" ht="13.5"/>
    <row r="12591" s="92" customFormat="true" ht="13.5"/>
    <row r="12592" s="92" customFormat="true" ht="13.5"/>
    <row r="12593" s="92" customFormat="true" ht="13.5"/>
    <row r="12594" s="92" customFormat="true" ht="13.5"/>
    <row r="12595" s="92" customFormat="true" ht="13.5"/>
    <row r="12596" s="92" customFormat="true" ht="13.5"/>
    <row r="12597" s="92" customFormat="true" ht="13.5"/>
    <row r="12598" s="92" customFormat="true" ht="13.5"/>
    <row r="12599" s="92" customFormat="true" ht="13.5"/>
    <row r="12600" s="92" customFormat="true" ht="13.5"/>
    <row r="12601" s="92" customFormat="true" ht="13.5"/>
    <row r="12602" s="92" customFormat="true" ht="13.5"/>
    <row r="12603" s="92" customFormat="true" ht="13.5"/>
    <row r="12604" s="92" customFormat="true" ht="13.5"/>
    <row r="12605" s="92" customFormat="true" ht="13.5"/>
    <row r="12606" s="92" customFormat="true" ht="13.5"/>
    <row r="12607" s="92" customFormat="true" ht="13.5"/>
    <row r="12608" s="92" customFormat="true" ht="13.5"/>
    <row r="12609" s="92" customFormat="true" ht="13.5"/>
    <row r="12610" s="92" customFormat="true" ht="13.5"/>
    <row r="12611" s="92" customFormat="true" ht="13.5"/>
    <row r="12612" s="92" customFormat="true" ht="13.5"/>
    <row r="12613" s="92" customFormat="true" ht="13.5"/>
    <row r="12614" s="92" customFormat="true" ht="13.5"/>
    <row r="12615" s="92" customFormat="true" ht="13.5"/>
    <row r="12616" s="92" customFormat="true" ht="13.5"/>
    <row r="12617" s="92" customFormat="true" ht="13.5"/>
    <row r="12618" s="92" customFormat="true" ht="13.5"/>
    <row r="12619" s="92" customFormat="true" ht="13.5"/>
    <row r="12620" s="92" customFormat="true" ht="13.5"/>
    <row r="12621" s="92" customFormat="true" ht="13.5"/>
    <row r="12622" s="92" customFormat="true" ht="13.5"/>
    <row r="12623" s="92" customFormat="true" ht="13.5"/>
    <row r="12624" s="92" customFormat="true" ht="13.5"/>
    <row r="12625" s="92" customFormat="true" ht="13.5"/>
    <row r="12626" s="92" customFormat="true" ht="13.5"/>
    <row r="12627" s="92" customFormat="true" ht="13.5"/>
    <row r="12628" s="92" customFormat="true" ht="13.5"/>
    <row r="12629" s="92" customFormat="true" ht="13.5"/>
    <row r="12630" s="92" customFormat="true" ht="13.5"/>
    <row r="12631" s="92" customFormat="true" ht="13.5"/>
    <row r="12632" s="92" customFormat="true" ht="13.5"/>
    <row r="12633" s="92" customFormat="true" ht="13.5"/>
    <row r="12634" s="92" customFormat="true" ht="13.5"/>
    <row r="12635" s="92" customFormat="true" ht="13.5"/>
    <row r="12636" s="92" customFormat="true" ht="13.5"/>
    <row r="12637" s="92" customFormat="true" ht="13.5"/>
    <row r="12638" s="92" customFormat="true" ht="13.5"/>
    <row r="12639" s="92" customFormat="true" ht="13.5"/>
    <row r="12640" s="92" customFormat="true" ht="13.5"/>
    <row r="12641" s="92" customFormat="true" ht="13.5"/>
    <row r="12642" s="92" customFormat="true" ht="13.5"/>
    <row r="12643" s="92" customFormat="true" ht="13.5"/>
    <row r="12644" s="92" customFormat="true" ht="13.5"/>
    <row r="12645" s="92" customFormat="true" ht="13.5"/>
    <row r="12646" s="92" customFormat="true" ht="13.5"/>
    <row r="12647" s="92" customFormat="true" ht="13.5"/>
    <row r="12648" s="92" customFormat="true" ht="13.5"/>
    <row r="12649" s="92" customFormat="true" ht="13.5"/>
    <row r="12650" s="92" customFormat="true" ht="13.5"/>
    <row r="12651" s="92" customFormat="true" ht="13.5"/>
    <row r="12652" s="92" customFormat="true" ht="13.5"/>
    <row r="12653" s="92" customFormat="true" ht="13.5"/>
    <row r="12654" s="92" customFormat="true" ht="13.5"/>
    <row r="12655" s="92" customFormat="true" ht="13.5"/>
    <row r="12656" s="92" customFormat="true" ht="13.5"/>
    <row r="12657" s="92" customFormat="true" ht="13.5"/>
    <row r="12658" s="92" customFormat="true" ht="13.5"/>
    <row r="12659" s="92" customFormat="true" ht="13.5"/>
    <row r="12660" s="92" customFormat="true" ht="13.5"/>
    <row r="12661" s="92" customFormat="true" ht="13.5"/>
    <row r="12662" s="92" customFormat="true" ht="13.5"/>
    <row r="12663" s="92" customFormat="true" ht="13.5"/>
    <row r="12664" s="92" customFormat="true" ht="13.5"/>
    <row r="12665" s="92" customFormat="true" ht="13.5"/>
    <row r="12666" s="92" customFormat="true" ht="13.5"/>
    <row r="12667" s="92" customFormat="true" ht="13.5"/>
    <row r="12668" s="92" customFormat="true" ht="13.5"/>
    <row r="12669" s="92" customFormat="true" ht="13.5"/>
    <row r="12670" s="92" customFormat="true" ht="13.5"/>
    <row r="12671" s="92" customFormat="true" ht="13.5"/>
    <row r="12672" s="92" customFormat="true" ht="13.5"/>
    <row r="12673" s="92" customFormat="true" ht="13.5"/>
    <row r="12674" s="92" customFormat="true" ht="13.5"/>
    <row r="12675" s="92" customFormat="true" ht="13.5"/>
    <row r="12676" s="92" customFormat="true" ht="13.5"/>
    <row r="12677" s="92" customFormat="true" ht="13.5"/>
    <row r="12678" s="92" customFormat="true" ht="13.5"/>
    <row r="12679" s="92" customFormat="true" ht="13.5"/>
    <row r="12680" s="92" customFormat="true" ht="13.5"/>
    <row r="12681" s="92" customFormat="true" ht="13.5"/>
    <row r="12682" s="92" customFormat="true" ht="13.5"/>
    <row r="12683" s="92" customFormat="true" ht="13.5"/>
    <row r="12684" s="92" customFormat="true" ht="13.5"/>
    <row r="12685" s="92" customFormat="true" ht="13.5"/>
    <row r="12686" s="92" customFormat="true" ht="13.5"/>
    <row r="12687" s="92" customFormat="true" ht="13.5"/>
    <row r="12688" s="92" customFormat="true" ht="13.5"/>
    <row r="12689" s="92" customFormat="true" ht="13.5"/>
    <row r="12690" s="92" customFormat="true" ht="13.5"/>
    <row r="12691" s="92" customFormat="true" ht="13.5"/>
    <row r="12692" s="92" customFormat="true" ht="13.5"/>
    <row r="12693" s="92" customFormat="true" ht="13.5"/>
    <row r="12694" s="92" customFormat="true" ht="13.5"/>
    <row r="12695" s="92" customFormat="true" ht="13.5"/>
    <row r="12696" s="92" customFormat="true" ht="13.5"/>
    <row r="12697" s="92" customFormat="true" ht="13.5"/>
    <row r="12698" s="92" customFormat="true" ht="13.5"/>
    <row r="12699" s="92" customFormat="true" ht="13.5"/>
    <row r="12700" s="92" customFormat="true" ht="13.5"/>
    <row r="12701" s="92" customFormat="true" ht="13.5"/>
    <row r="12702" s="92" customFormat="true" ht="13.5"/>
    <row r="12703" s="92" customFormat="true" ht="13.5"/>
    <row r="12704" s="92" customFormat="true" ht="13.5"/>
    <row r="12705" s="92" customFormat="true" ht="13.5"/>
    <row r="12706" s="92" customFormat="true" ht="13.5"/>
    <row r="12707" s="92" customFormat="true" ht="13.5"/>
    <row r="12708" s="92" customFormat="true" ht="13.5"/>
    <row r="12709" s="92" customFormat="true" ht="13.5"/>
    <row r="12710" s="92" customFormat="true" ht="13.5"/>
    <row r="12711" s="92" customFormat="true" ht="13.5"/>
    <row r="12712" s="92" customFormat="true" ht="13.5"/>
    <row r="12713" s="92" customFormat="true" ht="13.5"/>
    <row r="12714" s="92" customFormat="true" ht="13.5"/>
    <row r="12715" s="92" customFormat="true" ht="13.5"/>
    <row r="12716" s="92" customFormat="true" ht="13.5"/>
    <row r="12717" s="92" customFormat="true" ht="13.5"/>
    <row r="12718" s="92" customFormat="true" ht="13.5"/>
    <row r="12719" s="92" customFormat="true" ht="13.5"/>
    <row r="12720" s="92" customFormat="true" ht="13.5"/>
    <row r="12721" s="92" customFormat="true" ht="13.5"/>
    <row r="12722" s="92" customFormat="true" ht="13.5"/>
    <row r="12723" s="92" customFormat="true" ht="13.5"/>
    <row r="12724" s="92" customFormat="true" ht="13.5"/>
    <row r="12725" s="92" customFormat="true" ht="13.5"/>
    <row r="12726" s="92" customFormat="true" ht="13.5"/>
    <row r="12727" s="92" customFormat="true" ht="13.5"/>
    <row r="12728" s="92" customFormat="true" ht="13.5"/>
    <row r="12729" s="92" customFormat="true" ht="13.5"/>
    <row r="12730" s="92" customFormat="true" ht="13.5"/>
    <row r="12731" s="92" customFormat="true" ht="13.5"/>
    <row r="12732" s="92" customFormat="true" ht="13.5"/>
    <row r="12733" s="92" customFormat="true" ht="13.5"/>
    <row r="12734" s="92" customFormat="true" ht="13.5"/>
    <row r="12735" s="92" customFormat="true" ht="13.5"/>
    <row r="12736" s="92" customFormat="true" ht="13.5"/>
    <row r="12737" s="92" customFormat="true" ht="13.5"/>
    <row r="12738" s="92" customFormat="true" ht="13.5"/>
    <row r="12739" s="92" customFormat="true" ht="13.5"/>
    <row r="12740" s="92" customFormat="true" ht="13.5"/>
    <row r="12741" s="92" customFormat="true" ht="13.5"/>
    <row r="12742" s="92" customFormat="true" ht="13.5"/>
    <row r="12743" s="92" customFormat="true" ht="13.5"/>
    <row r="12744" s="92" customFormat="true" ht="13.5"/>
    <row r="12745" s="92" customFormat="true" ht="13.5"/>
    <row r="12746" s="92" customFormat="true" ht="13.5"/>
    <row r="12747" s="92" customFormat="true" ht="13.5"/>
    <row r="12748" s="92" customFormat="true" ht="13.5"/>
    <row r="12749" s="92" customFormat="true" ht="13.5"/>
    <row r="12750" s="92" customFormat="true" ht="13.5"/>
    <row r="12751" s="92" customFormat="true" ht="13.5"/>
    <row r="12752" s="92" customFormat="true" ht="13.5"/>
    <row r="12753" s="92" customFormat="true" ht="13.5"/>
    <row r="12754" s="92" customFormat="true" ht="13.5"/>
    <row r="12755" s="92" customFormat="true" ht="13.5"/>
    <row r="12756" s="92" customFormat="true" ht="13.5"/>
    <row r="12757" s="92" customFormat="true" ht="13.5"/>
    <row r="12758" s="92" customFormat="true" ht="13.5"/>
    <row r="12759" s="92" customFormat="true" ht="13.5"/>
    <row r="12760" s="92" customFormat="true" ht="13.5"/>
    <row r="12761" s="92" customFormat="true" ht="13.5"/>
    <row r="12762" s="92" customFormat="true" ht="13.5"/>
    <row r="12763" s="92" customFormat="true" ht="13.5"/>
    <row r="12764" s="92" customFormat="true" ht="13.5"/>
    <row r="12765" s="92" customFormat="true" ht="13.5"/>
    <row r="12766" s="92" customFormat="true" ht="13.5"/>
    <row r="12767" s="92" customFormat="true" ht="13.5"/>
    <row r="12768" s="92" customFormat="true" ht="13.5"/>
    <row r="12769" s="92" customFormat="true" ht="13.5"/>
    <row r="12770" s="92" customFormat="true" ht="13.5"/>
    <row r="12771" s="92" customFormat="true" ht="13.5"/>
    <row r="12772" s="92" customFormat="true" ht="13.5"/>
    <row r="12773" s="92" customFormat="true" ht="13.5"/>
    <row r="12774" s="92" customFormat="true" ht="13.5"/>
    <row r="12775" s="92" customFormat="true" ht="13.5"/>
    <row r="12776" s="92" customFormat="true" ht="13.5"/>
    <row r="12777" s="92" customFormat="true" ht="13.5"/>
    <row r="12778" s="92" customFormat="true" ht="13.5"/>
    <row r="12779" s="92" customFormat="true" ht="13.5"/>
    <row r="12780" s="92" customFormat="true" ht="13.5"/>
    <row r="12781" s="92" customFormat="true" ht="13.5"/>
    <row r="12782" s="92" customFormat="true" ht="13.5"/>
    <row r="12783" s="92" customFormat="true" ht="13.5"/>
    <row r="12784" s="92" customFormat="true" ht="13.5"/>
    <row r="12785" s="92" customFormat="true" ht="13.5"/>
    <row r="12786" s="92" customFormat="true" ht="13.5"/>
    <row r="12787" s="92" customFormat="true" ht="13.5"/>
    <row r="12788" s="92" customFormat="true" ht="13.5"/>
    <row r="12789" s="92" customFormat="true" ht="13.5"/>
    <row r="12790" s="92" customFormat="true" ht="13.5"/>
    <row r="12791" s="92" customFormat="true" ht="13.5"/>
    <row r="12792" s="92" customFormat="true" ht="13.5"/>
    <row r="12793" s="92" customFormat="true" ht="13.5"/>
    <row r="12794" s="92" customFormat="true" ht="13.5"/>
    <row r="12795" s="92" customFormat="true" ht="13.5"/>
    <row r="12796" s="92" customFormat="true" ht="13.5"/>
    <row r="12797" s="92" customFormat="true" ht="13.5"/>
    <row r="12798" s="92" customFormat="true" ht="13.5"/>
    <row r="12799" s="92" customFormat="true" ht="13.5"/>
    <row r="12800" s="92" customFormat="true" ht="13.5"/>
    <row r="12801" s="92" customFormat="true" ht="13.5"/>
    <row r="12802" s="92" customFormat="true" ht="13.5"/>
    <row r="12803" s="92" customFormat="true" ht="13.5"/>
    <row r="12804" s="92" customFormat="true" ht="13.5"/>
    <row r="12805" s="92" customFormat="true" ht="13.5"/>
    <row r="12806" s="92" customFormat="true" ht="13.5"/>
    <row r="12807" s="92" customFormat="true" ht="13.5"/>
    <row r="12808" s="92" customFormat="true" ht="13.5"/>
    <row r="12809" s="92" customFormat="true" ht="13.5"/>
    <row r="12810" s="92" customFormat="true" ht="13.5"/>
    <row r="12811" s="92" customFormat="true" ht="13.5"/>
    <row r="12812" s="92" customFormat="true" ht="13.5"/>
    <row r="12813" s="92" customFormat="true" ht="13.5"/>
    <row r="12814" s="92" customFormat="true" ht="13.5"/>
    <row r="12815" s="92" customFormat="true" ht="13.5"/>
    <row r="12816" s="92" customFormat="true" ht="13.5"/>
    <row r="12817" s="92" customFormat="true" ht="13.5"/>
    <row r="12818" s="92" customFormat="true" ht="13.5"/>
    <row r="12819" s="92" customFormat="true" ht="13.5"/>
    <row r="12820" s="92" customFormat="true" ht="13.5"/>
    <row r="12821" s="92" customFormat="true" ht="13.5"/>
    <row r="12822" s="92" customFormat="true" ht="13.5"/>
    <row r="12823" s="92" customFormat="true" ht="13.5"/>
    <row r="12824" s="92" customFormat="true" ht="13.5"/>
    <row r="12825" s="92" customFormat="true" ht="13.5"/>
    <row r="12826" s="92" customFormat="true" ht="13.5"/>
    <row r="12827" s="92" customFormat="true" ht="13.5"/>
    <row r="12828" s="92" customFormat="true" ht="13.5"/>
    <row r="12829" s="92" customFormat="true" ht="13.5"/>
    <row r="12830" s="92" customFormat="true" ht="13.5"/>
    <row r="12831" s="92" customFormat="true" ht="13.5"/>
    <row r="12832" s="92" customFormat="true" ht="13.5"/>
    <row r="12833" s="92" customFormat="true" ht="13.5"/>
    <row r="12834" s="92" customFormat="true" ht="13.5"/>
    <row r="12835" s="92" customFormat="true" ht="13.5"/>
    <row r="12836" s="92" customFormat="true" ht="13.5"/>
    <row r="12837" s="92" customFormat="true" ht="13.5"/>
    <row r="12838" s="92" customFormat="true" ht="13.5"/>
    <row r="12839" s="92" customFormat="true" ht="13.5"/>
    <row r="12840" s="92" customFormat="true" ht="13.5"/>
    <row r="12841" s="92" customFormat="true" ht="13.5"/>
    <row r="12842" s="92" customFormat="true" ht="13.5"/>
    <row r="12843" s="92" customFormat="true" ht="13.5"/>
    <row r="12844" s="92" customFormat="true" ht="13.5"/>
    <row r="12845" s="92" customFormat="true" ht="13.5"/>
    <row r="12846" s="92" customFormat="true" ht="13.5"/>
    <row r="12847" s="92" customFormat="true" ht="13.5"/>
    <row r="12848" s="92" customFormat="true" ht="13.5"/>
    <row r="12849" s="92" customFormat="true" ht="13.5"/>
    <row r="12850" s="92" customFormat="true" ht="13.5"/>
    <row r="12851" s="92" customFormat="true" ht="13.5"/>
    <row r="12852" s="92" customFormat="true" ht="13.5"/>
    <row r="12853" s="92" customFormat="true" ht="13.5"/>
    <row r="12854" s="92" customFormat="true" ht="13.5"/>
    <row r="12855" s="92" customFormat="true" ht="13.5"/>
    <row r="12856" s="92" customFormat="true" ht="13.5"/>
    <row r="12857" s="92" customFormat="true" ht="13.5"/>
    <row r="12858" s="92" customFormat="true" ht="13.5"/>
    <row r="12859" s="92" customFormat="true" ht="13.5"/>
    <row r="12860" s="92" customFormat="true" ht="13.5"/>
    <row r="12861" s="92" customFormat="true" ht="13.5"/>
    <row r="12862" s="92" customFormat="true" ht="13.5"/>
    <row r="12863" s="92" customFormat="true" ht="13.5"/>
    <row r="12864" s="92" customFormat="true" ht="13.5"/>
    <row r="12865" s="92" customFormat="true" ht="13.5"/>
    <row r="12866" s="92" customFormat="true" ht="13.5"/>
    <row r="12867" s="92" customFormat="true" ht="13.5"/>
    <row r="12868" s="92" customFormat="true" ht="13.5"/>
    <row r="12869" s="92" customFormat="true" ht="13.5"/>
    <row r="12870" s="92" customFormat="true" ht="13.5"/>
    <row r="12871" s="92" customFormat="true" ht="13.5"/>
    <row r="12872" s="92" customFormat="true" ht="13.5"/>
    <row r="12873" s="92" customFormat="true" ht="13.5"/>
    <row r="12874" s="92" customFormat="true" ht="13.5"/>
    <row r="12875" s="92" customFormat="true" ht="13.5"/>
    <row r="12876" s="92" customFormat="true" ht="13.5"/>
    <row r="12877" s="92" customFormat="true" ht="13.5"/>
    <row r="12878" s="92" customFormat="true" ht="13.5"/>
    <row r="12879" s="92" customFormat="true" ht="13.5"/>
    <row r="12880" s="92" customFormat="true" ht="13.5"/>
    <row r="12881" s="92" customFormat="true" ht="13.5"/>
    <row r="12882" s="92" customFormat="true" ht="13.5"/>
    <row r="12883" s="92" customFormat="true" ht="13.5"/>
    <row r="12884" s="92" customFormat="true" ht="13.5"/>
    <row r="12885" s="92" customFormat="true" ht="13.5"/>
    <row r="12886" s="92" customFormat="true" ht="13.5"/>
    <row r="12887" s="92" customFormat="true" ht="13.5"/>
    <row r="12888" s="92" customFormat="true" ht="13.5"/>
    <row r="12889" s="92" customFormat="true" ht="13.5"/>
    <row r="12890" s="92" customFormat="true" ht="13.5"/>
    <row r="12891" s="92" customFormat="true" ht="13.5"/>
    <row r="12892" s="92" customFormat="true" ht="13.5"/>
    <row r="12893" s="92" customFormat="true" ht="13.5"/>
    <row r="12894" s="92" customFormat="true" ht="13.5"/>
    <row r="12895" s="92" customFormat="true" ht="13.5"/>
    <row r="12896" s="92" customFormat="true" ht="13.5"/>
    <row r="12897" s="92" customFormat="true" ht="13.5"/>
    <row r="12898" s="92" customFormat="true" ht="13.5"/>
    <row r="12899" s="92" customFormat="true" ht="13.5"/>
    <row r="12900" s="92" customFormat="true" ht="13.5"/>
    <row r="12901" s="92" customFormat="true" ht="13.5"/>
    <row r="12902" s="92" customFormat="true" ht="13.5"/>
    <row r="12903" s="92" customFormat="true" ht="13.5"/>
    <row r="12904" s="92" customFormat="true" ht="13.5"/>
    <row r="12905" s="92" customFormat="true" ht="13.5"/>
    <row r="12906" s="92" customFormat="true" ht="13.5"/>
    <row r="12907" s="92" customFormat="true" ht="13.5"/>
    <row r="12908" s="92" customFormat="true" ht="13.5"/>
    <row r="12909" s="92" customFormat="true" ht="13.5"/>
    <row r="12910" s="92" customFormat="true" ht="13.5"/>
    <row r="12911" s="92" customFormat="true" ht="13.5"/>
    <row r="12912" s="92" customFormat="true" ht="13.5"/>
    <row r="12913" s="92" customFormat="true" ht="13.5"/>
    <row r="12914" s="92" customFormat="true" ht="13.5"/>
    <row r="12915" s="92" customFormat="true" ht="13.5"/>
    <row r="12916" s="92" customFormat="true" ht="13.5"/>
    <row r="12917" s="92" customFormat="true" ht="13.5"/>
    <row r="12918" s="92" customFormat="true" ht="13.5"/>
    <row r="12919" s="92" customFormat="true" ht="13.5"/>
    <row r="12920" s="92" customFormat="true" ht="13.5"/>
    <row r="12921" s="92" customFormat="true" ht="13.5"/>
    <row r="12922" s="92" customFormat="true" ht="13.5"/>
    <row r="12923" s="92" customFormat="true" ht="13.5"/>
    <row r="12924" s="92" customFormat="true" ht="13.5"/>
    <row r="12925" s="92" customFormat="true" ht="13.5"/>
    <row r="12926" s="92" customFormat="true" ht="13.5"/>
    <row r="12927" s="92" customFormat="true" ht="13.5"/>
    <row r="12928" s="92" customFormat="true" ht="13.5"/>
    <row r="12929" s="92" customFormat="true" ht="13.5"/>
    <row r="12930" s="92" customFormat="true" ht="13.5"/>
    <row r="12931" s="92" customFormat="true" ht="13.5"/>
    <row r="12932" s="92" customFormat="true" ht="13.5"/>
    <row r="12933" s="92" customFormat="true" ht="13.5"/>
    <row r="12934" s="92" customFormat="true" ht="13.5"/>
    <row r="12935" s="92" customFormat="true" ht="13.5"/>
    <row r="12936" s="92" customFormat="true" ht="13.5"/>
    <row r="12937" s="92" customFormat="true" ht="13.5"/>
    <row r="12938" s="92" customFormat="true" ht="13.5"/>
    <row r="12939" s="92" customFormat="true" ht="13.5"/>
    <row r="12940" s="92" customFormat="true" ht="13.5"/>
    <row r="12941" s="92" customFormat="true" ht="13.5"/>
    <row r="12942" s="92" customFormat="true" ht="13.5"/>
    <row r="12943" s="92" customFormat="true" ht="13.5"/>
    <row r="12944" s="92" customFormat="true" ht="13.5"/>
    <row r="12945" s="92" customFormat="true" ht="13.5"/>
    <row r="12946" s="92" customFormat="true" ht="13.5"/>
    <row r="12947" s="92" customFormat="true" ht="13.5"/>
    <row r="12948" s="92" customFormat="true" ht="13.5"/>
    <row r="12949" s="92" customFormat="true" ht="13.5"/>
    <row r="12950" s="92" customFormat="true" ht="13.5"/>
    <row r="12951" s="92" customFormat="true" ht="13.5"/>
    <row r="12952" s="92" customFormat="true" ht="13.5"/>
    <row r="12953" s="92" customFormat="true" ht="13.5"/>
    <row r="12954" s="92" customFormat="true" ht="13.5"/>
    <row r="12955" s="92" customFormat="true" ht="13.5"/>
    <row r="12956" s="92" customFormat="true" ht="13.5"/>
    <row r="12957" s="92" customFormat="true" ht="13.5"/>
    <row r="12958" s="92" customFormat="true" ht="13.5"/>
    <row r="12959" s="92" customFormat="true" ht="13.5"/>
    <row r="12960" s="92" customFormat="true" ht="13.5"/>
    <row r="12961" s="92" customFormat="true" ht="13.5"/>
    <row r="12962" s="92" customFormat="true" ht="13.5"/>
    <row r="12963" s="92" customFormat="true" ht="13.5"/>
    <row r="12964" s="92" customFormat="true" ht="13.5"/>
    <row r="12965" s="92" customFormat="true" ht="13.5"/>
    <row r="12966" s="92" customFormat="true" ht="13.5"/>
    <row r="12967" s="92" customFormat="true" ht="13.5"/>
    <row r="12968" s="92" customFormat="true" ht="13.5"/>
    <row r="12969" s="92" customFormat="true" ht="13.5"/>
    <row r="12970" s="92" customFormat="true" ht="13.5"/>
    <row r="12971" s="92" customFormat="true" ht="13.5"/>
    <row r="12972" s="92" customFormat="true" ht="13.5"/>
    <row r="12973" s="92" customFormat="true" ht="13.5"/>
    <row r="12974" s="92" customFormat="true" ht="13.5"/>
    <row r="12975" s="92" customFormat="true" ht="13.5"/>
    <row r="12976" s="92" customFormat="true" ht="13.5"/>
    <row r="12977" s="92" customFormat="true" ht="13.5"/>
    <row r="12978" s="92" customFormat="true" ht="13.5"/>
    <row r="12979" s="92" customFormat="true" ht="13.5"/>
    <row r="12980" s="92" customFormat="true" ht="13.5"/>
    <row r="12981" s="92" customFormat="true" ht="13.5"/>
    <row r="12982" s="92" customFormat="true" ht="13.5"/>
    <row r="12983" s="92" customFormat="true" ht="13.5"/>
    <row r="12984" s="92" customFormat="true" ht="13.5"/>
    <row r="12985" s="92" customFormat="true" ht="13.5"/>
    <row r="12986" s="92" customFormat="true" ht="13.5"/>
    <row r="12987" s="92" customFormat="true" ht="13.5"/>
    <row r="12988" s="92" customFormat="true" ht="13.5"/>
    <row r="12989" s="92" customFormat="true" ht="13.5"/>
    <row r="12990" s="92" customFormat="true" ht="13.5"/>
    <row r="12991" s="92" customFormat="true" ht="13.5"/>
    <row r="12992" s="92" customFormat="true" ht="13.5"/>
    <row r="12993" s="92" customFormat="true" ht="13.5"/>
    <row r="12994" s="92" customFormat="true" ht="13.5"/>
    <row r="12995" s="92" customFormat="true" ht="13.5"/>
    <row r="12996" s="92" customFormat="true" ht="13.5"/>
    <row r="12997" s="92" customFormat="true" ht="13.5"/>
    <row r="12998" s="92" customFormat="true" ht="13.5"/>
    <row r="12999" s="92" customFormat="true" ht="13.5"/>
    <row r="13000" s="92" customFormat="true" ht="13.5"/>
    <row r="13001" s="92" customFormat="true" ht="13.5"/>
    <row r="13002" s="92" customFormat="true" ht="13.5"/>
    <row r="13003" s="92" customFormat="true" ht="13.5"/>
    <row r="13004" s="92" customFormat="true" ht="13.5"/>
    <row r="13005" s="92" customFormat="true" ht="13.5"/>
    <row r="13006" s="92" customFormat="true" ht="13.5"/>
    <row r="13007" s="92" customFormat="true" ht="13.5"/>
    <row r="13008" s="92" customFormat="true" ht="13.5"/>
    <row r="13009" s="92" customFormat="true" ht="13.5"/>
    <row r="13010" s="92" customFormat="true" ht="13.5"/>
    <row r="13011" s="92" customFormat="true" ht="13.5"/>
    <row r="13012" s="92" customFormat="true" ht="13.5"/>
    <row r="13013" s="92" customFormat="true" ht="13.5"/>
    <row r="13014" s="92" customFormat="true" ht="13.5"/>
    <row r="13015" s="92" customFormat="true" ht="13.5"/>
    <row r="13016" s="92" customFormat="true" ht="13.5"/>
    <row r="13017" s="92" customFormat="true" ht="13.5"/>
    <row r="13018" s="92" customFormat="true" ht="13.5"/>
    <row r="13019" s="92" customFormat="true" ht="13.5"/>
    <row r="13020" s="92" customFormat="true" ht="13.5"/>
    <row r="13021" s="92" customFormat="true" ht="13.5"/>
    <row r="13022" s="92" customFormat="true" ht="13.5"/>
    <row r="13023" s="92" customFormat="true" ht="13.5"/>
    <row r="13024" s="92" customFormat="true" ht="13.5"/>
    <row r="13025" s="92" customFormat="true" ht="13.5"/>
    <row r="13026" s="92" customFormat="true" ht="13.5"/>
    <row r="13027" s="92" customFormat="true" ht="13.5"/>
    <row r="13028" s="92" customFormat="true" ht="13.5"/>
    <row r="13029" s="92" customFormat="true" ht="13.5"/>
    <row r="13030" s="92" customFormat="true" ht="13.5"/>
    <row r="13031" s="92" customFormat="true" ht="13.5"/>
    <row r="13032" s="92" customFormat="true" ht="13.5"/>
    <row r="13033" s="92" customFormat="true" ht="13.5"/>
    <row r="13034" s="92" customFormat="true" ht="13.5"/>
    <row r="13035" s="92" customFormat="true" ht="13.5"/>
    <row r="13036" s="92" customFormat="true" ht="13.5"/>
    <row r="13037" s="92" customFormat="true" ht="13.5"/>
    <row r="13038" s="92" customFormat="true" ht="13.5"/>
    <row r="13039" s="92" customFormat="true" ht="13.5"/>
    <row r="13040" s="92" customFormat="true" ht="13.5"/>
    <row r="13041" s="92" customFormat="true" ht="13.5"/>
    <row r="13042" s="92" customFormat="true" ht="13.5"/>
    <row r="13043" s="92" customFormat="true" ht="13.5"/>
    <row r="13044" s="92" customFormat="true" ht="13.5"/>
    <row r="13045" s="92" customFormat="true" ht="13.5"/>
    <row r="13046" s="92" customFormat="true" ht="13.5"/>
    <row r="13047" s="92" customFormat="true" ht="13.5"/>
    <row r="13048" s="92" customFormat="true" ht="13.5"/>
    <row r="13049" s="92" customFormat="true" ht="13.5"/>
    <row r="13050" s="92" customFormat="true" ht="13.5"/>
    <row r="13051" s="92" customFormat="true" ht="13.5"/>
    <row r="13052" s="92" customFormat="true" ht="13.5"/>
    <row r="13053" s="92" customFormat="true" ht="13.5"/>
    <row r="13054" s="92" customFormat="true" ht="13.5"/>
    <row r="13055" s="92" customFormat="true" ht="13.5"/>
    <row r="13056" s="92" customFormat="true" ht="13.5"/>
    <row r="13057" s="92" customFormat="true" ht="13.5"/>
    <row r="13058" s="92" customFormat="true" ht="13.5"/>
    <row r="13059" s="92" customFormat="true" ht="13.5"/>
    <row r="13060" s="92" customFormat="true" ht="13.5"/>
    <row r="13061" s="92" customFormat="true" ht="13.5"/>
    <row r="13062" s="92" customFormat="true" ht="13.5"/>
    <row r="13063" s="92" customFormat="true" ht="13.5"/>
    <row r="13064" s="92" customFormat="true" ht="13.5"/>
    <row r="13065" s="92" customFormat="true" ht="13.5"/>
    <row r="13066" s="92" customFormat="true" ht="13.5"/>
    <row r="13067" s="92" customFormat="true" ht="13.5"/>
    <row r="13068" s="92" customFormat="true" ht="13.5"/>
    <row r="13069" s="92" customFormat="true" ht="13.5"/>
    <row r="13070" s="92" customFormat="true" ht="13.5"/>
    <row r="13071" s="92" customFormat="true" ht="13.5"/>
    <row r="13072" s="92" customFormat="true" ht="13.5"/>
    <row r="13073" s="92" customFormat="true" ht="13.5"/>
    <row r="13074" s="92" customFormat="true" ht="13.5"/>
    <row r="13075" s="92" customFormat="true" ht="13.5"/>
    <row r="13076" s="92" customFormat="true" ht="13.5"/>
    <row r="13077" s="92" customFormat="true" ht="13.5"/>
    <row r="13078" s="92" customFormat="true" ht="13.5"/>
    <row r="13079" s="92" customFormat="true" ht="13.5"/>
    <row r="13080" s="92" customFormat="true" ht="13.5"/>
    <row r="13081" s="92" customFormat="true" ht="13.5"/>
    <row r="13082" s="92" customFormat="true" ht="13.5"/>
    <row r="13083" s="92" customFormat="true" ht="13.5"/>
    <row r="13084" s="92" customFormat="true" ht="13.5"/>
    <row r="13085" s="92" customFormat="true" ht="13.5"/>
    <row r="13086" s="92" customFormat="true" ht="13.5"/>
    <row r="13087" s="92" customFormat="true" ht="13.5"/>
    <row r="13088" s="92" customFormat="true" ht="13.5"/>
    <row r="13089" s="92" customFormat="true" ht="13.5"/>
    <row r="13090" s="92" customFormat="true" ht="13.5"/>
    <row r="13091" s="92" customFormat="true" ht="13.5"/>
    <row r="13092" s="92" customFormat="true" ht="13.5"/>
    <row r="13093" s="92" customFormat="true" ht="13.5"/>
    <row r="13094" s="92" customFormat="true" ht="13.5"/>
    <row r="13095" s="92" customFormat="true" ht="13.5"/>
    <row r="13096" s="92" customFormat="true" ht="13.5"/>
    <row r="13097" s="92" customFormat="true" ht="13.5"/>
    <row r="13098" s="92" customFormat="true" ht="13.5"/>
    <row r="13099" s="92" customFormat="true" ht="13.5"/>
    <row r="13100" s="92" customFormat="true" ht="13.5"/>
    <row r="13101" s="92" customFormat="true" ht="13.5"/>
    <row r="13102" s="92" customFormat="true" ht="13.5"/>
    <row r="13103" s="92" customFormat="true" ht="13.5"/>
    <row r="13104" s="92" customFormat="true" ht="13.5"/>
    <row r="13105" s="92" customFormat="true" ht="13.5"/>
    <row r="13106" s="92" customFormat="true" ht="13.5"/>
    <row r="13107" s="92" customFormat="true" ht="13.5"/>
    <row r="13108" s="92" customFormat="true" ht="13.5"/>
    <row r="13109" s="92" customFormat="true" ht="13.5"/>
    <row r="13110" s="92" customFormat="true" ht="13.5"/>
    <row r="13111" s="92" customFormat="true" ht="13.5"/>
    <row r="13112" s="92" customFormat="true" ht="13.5"/>
    <row r="13113" s="92" customFormat="true" ht="13.5"/>
    <row r="13114" s="92" customFormat="true" ht="13.5"/>
    <row r="13115" s="92" customFormat="true" ht="13.5"/>
    <row r="13116" s="92" customFormat="true" ht="13.5"/>
    <row r="13117" s="92" customFormat="true" ht="13.5"/>
    <row r="13118" s="92" customFormat="true" ht="13.5"/>
    <row r="13119" s="92" customFormat="true" ht="13.5"/>
    <row r="13120" s="92" customFormat="true" ht="13.5"/>
    <row r="13121" s="92" customFormat="true" ht="13.5"/>
    <row r="13122" s="92" customFormat="true" ht="13.5"/>
    <row r="13123" s="92" customFormat="true" ht="13.5"/>
    <row r="13124" s="92" customFormat="true" ht="13.5"/>
    <row r="13125" s="92" customFormat="true" ht="13.5"/>
    <row r="13126" s="92" customFormat="true" ht="13.5"/>
    <row r="13127" s="92" customFormat="true" ht="13.5"/>
    <row r="13128" s="92" customFormat="true" ht="13.5"/>
    <row r="13129" s="92" customFormat="true" ht="13.5"/>
    <row r="13130" s="92" customFormat="true" ht="13.5"/>
    <row r="13131" s="92" customFormat="true" ht="13.5"/>
    <row r="13132" s="92" customFormat="true" ht="13.5"/>
    <row r="13133" s="92" customFormat="true" ht="13.5"/>
    <row r="13134" s="92" customFormat="true" ht="13.5"/>
    <row r="13135" s="92" customFormat="true" ht="13.5"/>
    <row r="13136" s="92" customFormat="true" ht="13.5"/>
    <row r="13137" s="92" customFormat="true" ht="13.5"/>
    <row r="13138" s="92" customFormat="true" ht="13.5"/>
    <row r="13139" s="92" customFormat="true" ht="13.5"/>
    <row r="13140" s="92" customFormat="true" ht="13.5"/>
    <row r="13141" s="92" customFormat="true" ht="13.5"/>
    <row r="13142" s="92" customFormat="true" ht="13.5"/>
    <row r="13143" s="92" customFormat="true" ht="13.5"/>
    <row r="13144" s="92" customFormat="true" ht="13.5"/>
    <row r="13145" s="92" customFormat="true" ht="13.5"/>
    <row r="13146" s="92" customFormat="true" ht="13.5"/>
    <row r="13147" s="92" customFormat="true" ht="13.5"/>
    <row r="13148" s="92" customFormat="true" ht="13.5"/>
    <row r="13149" s="92" customFormat="true" ht="13.5"/>
    <row r="13150" s="92" customFormat="true" ht="13.5"/>
    <row r="13151" s="92" customFormat="true" ht="13.5"/>
    <row r="13152" s="92" customFormat="true" ht="13.5"/>
    <row r="13153" s="92" customFormat="true" ht="13.5"/>
    <row r="13154" s="92" customFormat="true" ht="13.5"/>
    <row r="13155" s="92" customFormat="true" ht="13.5"/>
    <row r="13156" s="92" customFormat="true" ht="13.5"/>
    <row r="13157" s="92" customFormat="true" ht="13.5"/>
    <row r="13158" s="92" customFormat="true" ht="13.5"/>
    <row r="13159" s="92" customFormat="true" ht="13.5"/>
    <row r="13160" s="92" customFormat="true" ht="13.5"/>
    <row r="13161" s="92" customFormat="true" ht="13.5"/>
    <row r="13162" s="92" customFormat="true" ht="13.5"/>
    <row r="13163" s="92" customFormat="true" ht="13.5"/>
    <row r="13164" s="92" customFormat="true" ht="13.5"/>
    <row r="13165" s="92" customFormat="true" ht="13.5"/>
    <row r="13166" s="92" customFormat="true" ht="13.5"/>
    <row r="13167" s="92" customFormat="true" ht="13.5"/>
    <row r="13168" s="92" customFormat="true" ht="13.5"/>
    <row r="13169" s="92" customFormat="true" ht="13.5"/>
    <row r="13170" s="92" customFormat="true" ht="13.5"/>
    <row r="13171" s="92" customFormat="true" ht="13.5"/>
    <row r="13172" s="92" customFormat="true" ht="13.5"/>
    <row r="13173" s="92" customFormat="true" ht="13.5"/>
    <row r="13174" s="92" customFormat="true" ht="13.5"/>
    <row r="13175" s="92" customFormat="true" ht="13.5"/>
    <row r="13176" s="92" customFormat="true" ht="13.5"/>
    <row r="13177" s="92" customFormat="true" ht="13.5"/>
    <row r="13178" s="92" customFormat="true" ht="13.5"/>
    <row r="13179" s="92" customFormat="true" ht="13.5"/>
    <row r="13180" s="92" customFormat="true" ht="13.5"/>
    <row r="13181" s="92" customFormat="true" ht="13.5"/>
    <row r="13182" s="92" customFormat="true" ht="13.5"/>
    <row r="13183" s="92" customFormat="true" ht="13.5"/>
    <row r="13184" s="92" customFormat="true" ht="13.5"/>
    <row r="13185" s="92" customFormat="true" ht="13.5"/>
    <row r="13186" s="92" customFormat="true" ht="13.5"/>
    <row r="13187" s="92" customFormat="true" ht="13.5"/>
    <row r="13188" s="92" customFormat="true" ht="13.5"/>
    <row r="13189" s="92" customFormat="true" ht="13.5"/>
    <row r="13190" s="92" customFormat="true" ht="13.5"/>
    <row r="13191" s="92" customFormat="true" ht="13.5"/>
    <row r="13192" s="92" customFormat="true" ht="13.5"/>
    <row r="13193" s="92" customFormat="true" ht="13.5"/>
    <row r="13194" s="92" customFormat="true" ht="13.5"/>
    <row r="13195" s="92" customFormat="true" ht="13.5"/>
    <row r="13196" s="92" customFormat="true" ht="13.5"/>
    <row r="13197" s="92" customFormat="true" ht="13.5"/>
    <row r="13198" s="92" customFormat="true" ht="13.5"/>
    <row r="13199" s="92" customFormat="true" ht="13.5"/>
    <row r="13200" s="92" customFormat="true" ht="13.5"/>
    <row r="13201" s="92" customFormat="true" ht="13.5"/>
    <row r="13202" s="92" customFormat="true" ht="13.5"/>
    <row r="13203" s="92" customFormat="true" ht="13.5"/>
    <row r="13204" s="92" customFormat="true" ht="13.5"/>
    <row r="13205" s="92" customFormat="true" ht="13.5"/>
    <row r="13206" s="92" customFormat="true" ht="13.5"/>
    <row r="13207" s="92" customFormat="true" ht="13.5"/>
    <row r="13208" s="92" customFormat="true" ht="13.5"/>
    <row r="13209" s="92" customFormat="true" ht="13.5"/>
    <row r="13210" s="92" customFormat="true" ht="13.5"/>
    <row r="13211" s="92" customFormat="true" ht="13.5"/>
    <row r="13212" s="92" customFormat="true" ht="13.5"/>
    <row r="13213" s="92" customFormat="true" ht="13.5"/>
    <row r="13214" s="92" customFormat="true" ht="13.5"/>
    <row r="13215" s="92" customFormat="true" ht="13.5"/>
    <row r="13216" s="92" customFormat="true" ht="13.5"/>
    <row r="13217" s="92" customFormat="true" ht="13.5"/>
    <row r="13218" s="92" customFormat="true" ht="13.5"/>
    <row r="13219" s="92" customFormat="true" ht="13.5"/>
    <row r="13220" s="92" customFormat="true" ht="13.5"/>
    <row r="13221" s="92" customFormat="true" ht="13.5"/>
    <row r="13222" s="92" customFormat="true" ht="13.5"/>
    <row r="13223" s="92" customFormat="true" ht="13.5"/>
    <row r="13224" s="92" customFormat="true" ht="13.5"/>
    <row r="13225" s="92" customFormat="true" ht="13.5"/>
    <row r="13226" s="92" customFormat="true" ht="13.5"/>
    <row r="13227" s="92" customFormat="true" ht="13.5"/>
    <row r="13228" s="92" customFormat="true" ht="13.5"/>
    <row r="13229" s="92" customFormat="true" ht="13.5"/>
    <row r="13230" s="92" customFormat="true" ht="13.5"/>
    <row r="13231" s="92" customFormat="true" ht="13.5"/>
    <row r="13232" s="92" customFormat="true" ht="13.5"/>
    <row r="13233" s="92" customFormat="true" ht="13.5"/>
    <row r="13234" s="92" customFormat="true" ht="13.5"/>
    <row r="13235" s="92" customFormat="true" ht="13.5"/>
    <row r="13236" s="92" customFormat="true" ht="13.5"/>
    <row r="13237" s="92" customFormat="true" ht="13.5"/>
    <row r="13238" s="92" customFormat="true" ht="13.5"/>
    <row r="13239" s="92" customFormat="true" ht="13.5"/>
    <row r="13240" s="92" customFormat="true" ht="13.5"/>
    <row r="13241" s="92" customFormat="true" ht="13.5"/>
    <row r="13242" s="92" customFormat="true" ht="13.5"/>
    <row r="13243" s="92" customFormat="true" ht="13.5"/>
    <row r="13244" s="92" customFormat="true" ht="13.5"/>
    <row r="13245" s="92" customFormat="true" ht="13.5"/>
    <row r="13246" s="92" customFormat="true" ht="13.5"/>
    <row r="13247" s="92" customFormat="true" ht="13.5"/>
    <row r="13248" s="92" customFormat="true" ht="13.5"/>
    <row r="13249" s="92" customFormat="true" ht="13.5"/>
    <row r="13250" s="92" customFormat="true" ht="13.5"/>
    <row r="13251" s="92" customFormat="true" ht="13.5"/>
    <row r="13252" s="92" customFormat="true" ht="13.5"/>
    <row r="13253" s="92" customFormat="true" ht="13.5"/>
    <row r="13254" s="92" customFormat="true" ht="13.5"/>
    <row r="13255" s="92" customFormat="true" ht="13.5"/>
    <row r="13256" s="92" customFormat="true" ht="13.5"/>
    <row r="13257" s="92" customFormat="true" ht="13.5"/>
    <row r="13258" s="92" customFormat="true" ht="13.5"/>
    <row r="13259" s="92" customFormat="true" ht="13.5"/>
    <row r="13260" s="92" customFormat="true" ht="13.5"/>
    <row r="13261" s="92" customFormat="true" ht="13.5"/>
    <row r="13262" s="92" customFormat="true" ht="13.5"/>
    <row r="13263" s="92" customFormat="true" ht="13.5"/>
    <row r="13264" s="92" customFormat="true" ht="13.5"/>
    <row r="13265" s="92" customFormat="true" ht="13.5"/>
    <row r="13266" s="92" customFormat="true" ht="13.5"/>
    <row r="13267" s="92" customFormat="true" ht="13.5"/>
    <row r="13268" s="92" customFormat="true" ht="13.5"/>
    <row r="13269" s="92" customFormat="true" ht="13.5"/>
    <row r="13270" s="92" customFormat="true" ht="13.5"/>
    <row r="13271" s="92" customFormat="true" ht="13.5"/>
    <row r="13272" s="92" customFormat="true" ht="13.5"/>
    <row r="13273" s="92" customFormat="true" ht="13.5"/>
    <row r="13274" s="92" customFormat="true" ht="13.5"/>
    <row r="13275" s="92" customFormat="true" ht="13.5"/>
    <row r="13276" s="92" customFormat="true" ht="13.5"/>
    <row r="13277" s="92" customFormat="true" ht="13.5"/>
    <row r="13278" s="92" customFormat="true" ht="13.5"/>
    <row r="13279" s="92" customFormat="true" ht="13.5"/>
    <row r="13280" s="92" customFormat="true" ht="13.5"/>
    <row r="13281" s="92" customFormat="true" ht="13.5"/>
    <row r="13282" s="92" customFormat="true" ht="13.5"/>
    <row r="13283" s="92" customFormat="true" ht="13.5"/>
    <row r="13284" s="92" customFormat="true" ht="13.5"/>
    <row r="13285" s="92" customFormat="true" ht="13.5"/>
    <row r="13286" s="92" customFormat="true" ht="13.5"/>
    <row r="13287" s="92" customFormat="true" ht="13.5"/>
    <row r="13288" s="92" customFormat="true" ht="13.5"/>
    <row r="13289" s="92" customFormat="true" ht="13.5"/>
    <row r="13290" s="92" customFormat="true" ht="13.5"/>
    <row r="13291" s="92" customFormat="true" ht="13.5"/>
    <row r="13292" s="92" customFormat="true" ht="13.5"/>
    <row r="13293" s="92" customFormat="true" ht="13.5"/>
    <row r="13294" s="92" customFormat="true" ht="13.5"/>
    <row r="13295" s="92" customFormat="true" ht="13.5"/>
    <row r="13296" s="92" customFormat="true" ht="13.5"/>
    <row r="13297" s="92" customFormat="true" ht="13.5"/>
    <row r="13298" s="92" customFormat="true" ht="13.5"/>
    <row r="13299" s="92" customFormat="true" ht="13.5"/>
    <row r="13300" s="92" customFormat="true" ht="13.5"/>
    <row r="13301" s="92" customFormat="true" ht="13.5"/>
    <row r="13302" s="92" customFormat="true" ht="13.5"/>
    <row r="13303" s="92" customFormat="true" ht="13.5"/>
    <row r="13304" s="92" customFormat="true" ht="13.5"/>
    <row r="13305" s="92" customFormat="true" ht="13.5"/>
    <row r="13306" s="92" customFormat="true" ht="13.5"/>
    <row r="13307" s="92" customFormat="true" ht="13.5"/>
    <row r="13308" s="92" customFormat="true" ht="13.5"/>
    <row r="13309" s="92" customFormat="true" ht="13.5"/>
    <row r="13310" s="92" customFormat="true" ht="13.5"/>
    <row r="13311" s="92" customFormat="true" ht="13.5"/>
    <row r="13312" s="92" customFormat="true" ht="13.5"/>
    <row r="13313" s="92" customFormat="true" ht="13.5"/>
    <row r="13314" s="92" customFormat="true" ht="13.5"/>
    <row r="13315" s="92" customFormat="true" ht="13.5"/>
    <row r="13316" s="92" customFormat="true" ht="13.5"/>
    <row r="13317" s="92" customFormat="true" ht="13.5"/>
    <row r="13318" s="92" customFormat="true" ht="13.5"/>
    <row r="13319" s="92" customFormat="true" ht="13.5"/>
    <row r="13320" s="92" customFormat="true" ht="13.5"/>
    <row r="13321" s="92" customFormat="true" ht="13.5"/>
    <row r="13322" s="92" customFormat="true" ht="13.5"/>
    <row r="13323" s="92" customFormat="true" ht="13.5"/>
    <row r="13324" s="92" customFormat="true" ht="13.5"/>
    <row r="13325" s="92" customFormat="true" ht="13.5"/>
    <row r="13326" s="92" customFormat="true" ht="13.5"/>
    <row r="13327" s="92" customFormat="true" ht="13.5"/>
    <row r="13328" s="92" customFormat="true" ht="13.5"/>
    <row r="13329" s="92" customFormat="true" ht="13.5"/>
    <row r="13330" s="92" customFormat="true" ht="13.5"/>
    <row r="13331" s="92" customFormat="true" ht="13.5"/>
    <row r="13332" s="92" customFormat="true" ht="13.5"/>
    <row r="13333" s="92" customFormat="true" ht="13.5"/>
    <row r="13334" s="92" customFormat="true" ht="13.5"/>
    <row r="13335" s="92" customFormat="true" ht="13.5"/>
    <row r="13336" s="92" customFormat="true" ht="13.5"/>
    <row r="13337" s="92" customFormat="true" ht="13.5"/>
    <row r="13338" s="92" customFormat="true" ht="13.5"/>
    <row r="13339" s="92" customFormat="true" ht="13.5"/>
    <row r="13340" s="92" customFormat="true" ht="13.5"/>
    <row r="13341" s="92" customFormat="true" ht="13.5"/>
    <row r="13342" s="92" customFormat="true" ht="13.5"/>
    <row r="13343" s="92" customFormat="true" ht="13.5"/>
    <row r="13344" s="92" customFormat="true" ht="13.5"/>
    <row r="13345" s="92" customFormat="true" ht="13.5"/>
    <row r="13346" s="92" customFormat="true" ht="13.5"/>
    <row r="13347" s="92" customFormat="true" ht="13.5"/>
    <row r="13348" s="92" customFormat="true" ht="13.5"/>
    <row r="13349" s="92" customFormat="true" ht="13.5"/>
    <row r="13350" s="92" customFormat="true" ht="13.5"/>
    <row r="13351" s="92" customFormat="true" ht="13.5"/>
    <row r="13352" s="92" customFormat="true" ht="13.5"/>
    <row r="13353" s="92" customFormat="true" ht="13.5"/>
    <row r="13354" s="92" customFormat="true" ht="13.5"/>
    <row r="13355" s="92" customFormat="true" ht="13.5"/>
    <row r="13356" s="92" customFormat="true" ht="13.5"/>
    <row r="13357" s="92" customFormat="true" ht="13.5"/>
    <row r="13358" s="92" customFormat="true" ht="13.5"/>
    <row r="13359" s="92" customFormat="true" ht="13.5"/>
    <row r="13360" s="92" customFormat="true" ht="13.5"/>
    <row r="13361" s="92" customFormat="true" ht="13.5"/>
    <row r="13362" s="92" customFormat="true" ht="13.5"/>
    <row r="13363" s="92" customFormat="true" ht="13.5"/>
    <row r="13364" s="92" customFormat="true" ht="13.5"/>
    <row r="13365" s="92" customFormat="true" ht="13.5"/>
    <row r="13366" s="92" customFormat="true" ht="13.5"/>
    <row r="13367" s="92" customFormat="true" ht="13.5"/>
    <row r="13368" s="92" customFormat="true" ht="13.5"/>
    <row r="13369" s="92" customFormat="true" ht="13.5"/>
    <row r="13370" s="92" customFormat="true" ht="13.5"/>
    <row r="13371" s="92" customFormat="true" ht="13.5"/>
    <row r="13372" s="92" customFormat="true" ht="13.5"/>
    <row r="13373" s="92" customFormat="true" ht="13.5"/>
    <row r="13374" s="92" customFormat="true" ht="13.5"/>
    <row r="13375" s="92" customFormat="true" ht="13.5"/>
    <row r="13376" s="92" customFormat="true" ht="13.5"/>
    <row r="13377" s="92" customFormat="true" ht="13.5"/>
    <row r="13378" s="92" customFormat="true" ht="13.5"/>
    <row r="13379" s="92" customFormat="true" ht="13.5"/>
    <row r="13380" s="92" customFormat="true" ht="13.5"/>
    <row r="13381" s="92" customFormat="true" ht="13.5"/>
    <row r="13382" s="92" customFormat="true" ht="13.5"/>
    <row r="13383" s="92" customFormat="true" ht="13.5"/>
    <row r="13384" s="92" customFormat="true" ht="13.5"/>
    <row r="13385" s="92" customFormat="true" ht="13.5"/>
    <row r="13386" s="92" customFormat="true" ht="13.5"/>
    <row r="13387" s="92" customFormat="true" ht="13.5"/>
    <row r="13388" s="92" customFormat="true" ht="13.5"/>
    <row r="13389" s="92" customFormat="true" ht="13.5"/>
    <row r="13390" s="92" customFormat="true" ht="13.5"/>
    <row r="13391" s="92" customFormat="true" ht="13.5"/>
    <row r="13392" s="92" customFormat="true" ht="13.5"/>
    <row r="13393" s="92" customFormat="true" ht="13.5"/>
    <row r="13394" s="92" customFormat="true" ht="13.5"/>
    <row r="13395" s="92" customFormat="true" ht="13.5"/>
    <row r="13396" s="92" customFormat="true" ht="13.5"/>
    <row r="13397" s="92" customFormat="true" ht="13.5"/>
    <row r="13398" s="92" customFormat="true" ht="13.5"/>
    <row r="13399" s="92" customFormat="true" ht="13.5"/>
    <row r="13400" s="92" customFormat="true" ht="13.5"/>
    <row r="13401" s="92" customFormat="true" ht="13.5"/>
    <row r="13402" s="92" customFormat="true" ht="13.5"/>
    <row r="13403" s="92" customFormat="true" ht="13.5"/>
    <row r="13404" s="92" customFormat="true" ht="13.5"/>
    <row r="13405" s="92" customFormat="true" ht="13.5"/>
    <row r="13406" s="92" customFormat="true" ht="13.5"/>
    <row r="13407" s="92" customFormat="true" ht="13.5"/>
    <row r="13408" s="92" customFormat="true" ht="13.5"/>
    <row r="13409" s="92" customFormat="true" ht="13.5"/>
    <row r="13410" s="92" customFormat="true" ht="13.5"/>
    <row r="13411" s="92" customFormat="true" ht="13.5"/>
    <row r="13412" s="92" customFormat="true" ht="13.5"/>
    <row r="13413" s="92" customFormat="true" ht="13.5"/>
    <row r="13414" s="92" customFormat="true" ht="13.5"/>
    <row r="13415" s="92" customFormat="true" ht="13.5"/>
    <row r="13416" s="92" customFormat="true" ht="13.5"/>
    <row r="13417" s="92" customFormat="true" ht="13.5"/>
    <row r="13418" s="92" customFormat="true" ht="13.5"/>
    <row r="13419" s="92" customFormat="true" ht="13.5"/>
    <row r="13420" s="92" customFormat="true" ht="13.5"/>
    <row r="13421" s="92" customFormat="true" ht="13.5"/>
    <row r="13422" s="92" customFormat="true" ht="13.5"/>
    <row r="13423" s="92" customFormat="true" ht="13.5"/>
    <row r="13424" s="92" customFormat="true" ht="13.5"/>
    <row r="13425" s="92" customFormat="true" ht="13.5"/>
    <row r="13426" s="92" customFormat="true" ht="13.5"/>
    <row r="13427" s="92" customFormat="true" ht="13.5"/>
    <row r="13428" s="92" customFormat="true" ht="13.5"/>
    <row r="13429" s="92" customFormat="true" ht="13.5"/>
    <row r="13430" s="92" customFormat="true" ht="13.5"/>
    <row r="13431" s="92" customFormat="true" ht="13.5"/>
    <row r="13432" s="92" customFormat="true" ht="13.5"/>
    <row r="13433" s="92" customFormat="true" ht="13.5"/>
    <row r="13434" s="92" customFormat="true" ht="13.5"/>
    <row r="13435" s="92" customFormat="true" ht="13.5"/>
    <row r="13436" s="92" customFormat="true" ht="13.5"/>
    <row r="13437" s="92" customFormat="true" ht="13.5"/>
    <row r="13438" s="92" customFormat="true" ht="13.5"/>
    <row r="13439" s="92" customFormat="true" ht="13.5"/>
    <row r="13440" s="92" customFormat="true" ht="13.5"/>
    <row r="13441" s="92" customFormat="true" ht="13.5"/>
    <row r="13442" s="92" customFormat="true" ht="13.5"/>
    <row r="13443" s="92" customFormat="true" ht="13.5"/>
    <row r="13444" s="92" customFormat="true" ht="13.5"/>
    <row r="13445" s="92" customFormat="true" ht="13.5"/>
    <row r="13446" s="92" customFormat="true" ht="13.5"/>
    <row r="13447" s="92" customFormat="true" ht="13.5"/>
    <row r="13448" s="92" customFormat="true" ht="13.5"/>
    <row r="13449" s="92" customFormat="true" ht="13.5"/>
    <row r="13450" s="92" customFormat="true" ht="13.5"/>
    <row r="13451" s="92" customFormat="true" ht="13.5"/>
    <row r="13452" s="92" customFormat="true" ht="13.5"/>
    <row r="13453" s="92" customFormat="true" ht="13.5"/>
    <row r="13454" s="92" customFormat="true" ht="13.5"/>
    <row r="13455" s="92" customFormat="true" ht="13.5"/>
    <row r="13456" s="92" customFormat="true" ht="13.5"/>
    <row r="13457" s="92" customFormat="true" ht="13.5"/>
    <row r="13458" s="92" customFormat="true" ht="13.5"/>
    <row r="13459" s="92" customFormat="true" ht="13.5"/>
    <row r="13460" s="92" customFormat="true" ht="13.5"/>
    <row r="13461" s="92" customFormat="true" ht="13.5"/>
    <row r="13462" s="92" customFormat="true" ht="13.5"/>
    <row r="13463" s="92" customFormat="true" ht="13.5"/>
    <row r="13464" s="92" customFormat="true" ht="13.5"/>
    <row r="13465" s="92" customFormat="true" ht="13.5"/>
    <row r="13466" s="92" customFormat="true" ht="13.5"/>
    <row r="13467" s="92" customFormat="true" ht="13.5"/>
    <row r="13468" s="92" customFormat="true" ht="13.5"/>
    <row r="13469" s="92" customFormat="true" ht="13.5"/>
    <row r="13470" s="92" customFormat="true" ht="13.5"/>
    <row r="13471" s="92" customFormat="true" ht="13.5"/>
    <row r="13472" s="92" customFormat="true" ht="13.5"/>
    <row r="13473" s="92" customFormat="true" ht="13.5"/>
    <row r="13474" s="92" customFormat="true" ht="13.5"/>
    <row r="13475" s="92" customFormat="true" ht="13.5"/>
    <row r="13476" s="92" customFormat="true" ht="13.5"/>
    <row r="13477" s="92" customFormat="true" ht="13.5"/>
    <row r="13478" s="92" customFormat="true" ht="13.5"/>
    <row r="13479" s="92" customFormat="true" ht="13.5"/>
    <row r="13480" s="92" customFormat="true" ht="13.5"/>
    <row r="13481" s="92" customFormat="true" ht="13.5"/>
    <row r="13482" s="92" customFormat="true" ht="13.5"/>
    <row r="13483" s="92" customFormat="true" ht="13.5"/>
    <row r="13484" s="92" customFormat="true" ht="13.5"/>
    <row r="13485" s="92" customFormat="true" ht="13.5"/>
    <row r="13486" s="92" customFormat="true" ht="13.5"/>
    <row r="13487" s="92" customFormat="true" ht="13.5"/>
    <row r="13488" s="92" customFormat="true" ht="13.5"/>
    <row r="13489" s="92" customFormat="true" ht="13.5"/>
    <row r="13490" s="92" customFormat="true" ht="13.5"/>
    <row r="13491" s="92" customFormat="true" ht="13.5"/>
    <row r="13492" s="92" customFormat="true" ht="13.5"/>
    <row r="13493" s="92" customFormat="true" ht="13.5"/>
    <row r="13494" s="92" customFormat="true" ht="13.5"/>
    <row r="13495" s="92" customFormat="true" ht="13.5"/>
    <row r="13496" s="92" customFormat="true" ht="13.5"/>
    <row r="13497" s="92" customFormat="true" ht="13.5"/>
    <row r="13498" s="92" customFormat="true" ht="13.5"/>
    <row r="13499" s="92" customFormat="true" ht="13.5"/>
    <row r="13500" s="92" customFormat="true" ht="13.5"/>
    <row r="13501" s="92" customFormat="true" ht="13.5"/>
    <row r="13502" s="92" customFormat="true" ht="13.5"/>
    <row r="13503" s="92" customFormat="true" ht="13.5"/>
    <row r="13504" s="92" customFormat="true" ht="13.5"/>
    <row r="13505" s="92" customFormat="true" ht="13.5"/>
    <row r="13506" s="92" customFormat="true" ht="13.5"/>
    <row r="13507" s="92" customFormat="true" ht="13.5"/>
    <row r="13508" s="92" customFormat="true" ht="13.5"/>
    <row r="13509" s="92" customFormat="true" ht="13.5"/>
    <row r="13510" s="92" customFormat="true" ht="13.5"/>
    <row r="13511" s="92" customFormat="true" ht="13.5"/>
    <row r="13512" s="92" customFormat="true" ht="13.5"/>
    <row r="13513" s="92" customFormat="true" ht="13.5"/>
    <row r="13514" s="92" customFormat="true" ht="13.5"/>
    <row r="13515" s="92" customFormat="true" ht="13.5"/>
    <row r="13516" s="92" customFormat="true" ht="13.5"/>
    <row r="13517" s="92" customFormat="true" ht="13.5"/>
    <row r="13518" s="92" customFormat="true" ht="13.5"/>
    <row r="13519" s="92" customFormat="true" ht="13.5"/>
    <row r="13520" s="92" customFormat="true" ht="13.5"/>
    <row r="13521" s="92" customFormat="true" ht="13.5"/>
    <row r="13522" s="92" customFormat="true" ht="13.5"/>
    <row r="13523" s="92" customFormat="true" ht="13.5"/>
    <row r="13524" s="92" customFormat="true" ht="13.5"/>
    <row r="13525" s="92" customFormat="true" ht="13.5"/>
    <row r="13526" s="92" customFormat="true" ht="13.5"/>
    <row r="13527" s="92" customFormat="true" ht="13.5"/>
    <row r="13528" s="92" customFormat="true" ht="13.5"/>
    <row r="13529" s="92" customFormat="true" ht="13.5"/>
    <row r="13530" s="92" customFormat="true" ht="13.5"/>
    <row r="13531" s="92" customFormat="true" ht="13.5"/>
    <row r="13532" s="92" customFormat="true" ht="13.5"/>
    <row r="13533" s="92" customFormat="true" ht="13.5"/>
    <row r="13534" s="92" customFormat="true" ht="13.5"/>
    <row r="13535" s="92" customFormat="true" ht="13.5"/>
    <row r="13536" s="92" customFormat="true" ht="13.5"/>
    <row r="13537" s="92" customFormat="true" ht="13.5"/>
    <row r="13538" s="92" customFormat="true" ht="13.5"/>
    <row r="13539" s="92" customFormat="true" ht="13.5"/>
    <row r="13540" s="92" customFormat="true" ht="13.5"/>
    <row r="13541" s="92" customFormat="true" ht="13.5"/>
    <row r="13542" s="92" customFormat="true" ht="13.5"/>
    <row r="13543" s="92" customFormat="true" ht="13.5"/>
    <row r="13544" s="92" customFormat="true" ht="13.5"/>
    <row r="13545" s="92" customFormat="true" ht="13.5"/>
    <row r="13546" s="92" customFormat="true" ht="13.5"/>
    <row r="13547" s="92" customFormat="true" ht="13.5"/>
    <row r="13548" s="92" customFormat="true" ht="13.5"/>
    <row r="13549" s="92" customFormat="true" ht="13.5"/>
    <row r="13550" s="92" customFormat="true" ht="13.5"/>
    <row r="13551" s="92" customFormat="true" ht="13.5"/>
    <row r="13552" s="92" customFormat="true" ht="13.5"/>
    <row r="13553" s="92" customFormat="true" ht="13.5"/>
    <row r="13554" s="92" customFormat="true" ht="13.5"/>
    <row r="13555" s="92" customFormat="true" ht="13.5"/>
    <row r="13556" s="92" customFormat="true" ht="13.5"/>
    <row r="13557" s="92" customFormat="true" ht="13.5"/>
    <row r="13558" s="92" customFormat="true" ht="13.5"/>
    <row r="13559" s="92" customFormat="true" ht="13.5"/>
    <row r="13560" s="92" customFormat="true" ht="13.5"/>
    <row r="13561" s="92" customFormat="true" ht="13.5"/>
    <row r="13562" s="92" customFormat="true" ht="13.5"/>
    <row r="13563" s="92" customFormat="true" ht="13.5"/>
    <row r="13564" s="92" customFormat="true" ht="13.5"/>
    <row r="13565" s="92" customFormat="true" ht="13.5"/>
    <row r="13566" s="92" customFormat="true" ht="13.5"/>
    <row r="13567" s="92" customFormat="true" ht="13.5"/>
    <row r="13568" s="92" customFormat="true" ht="13.5"/>
    <row r="13569" s="92" customFormat="true" ht="13.5"/>
    <row r="13570" s="92" customFormat="true" ht="13.5"/>
    <row r="13571" s="92" customFormat="true" ht="13.5"/>
    <row r="13572" s="92" customFormat="true" ht="13.5"/>
    <row r="13573" s="92" customFormat="true" ht="13.5"/>
    <row r="13574" s="92" customFormat="true" ht="13.5"/>
    <row r="13575" s="92" customFormat="true" ht="13.5"/>
    <row r="13576" s="92" customFormat="true" ht="13.5"/>
    <row r="13577" s="92" customFormat="true" ht="13.5"/>
    <row r="13578" s="92" customFormat="true" ht="13.5"/>
    <row r="13579" s="92" customFormat="true" ht="13.5"/>
    <row r="13580" s="92" customFormat="true" ht="13.5"/>
    <row r="13581" s="92" customFormat="true" ht="13.5"/>
    <row r="13582" s="92" customFormat="true" ht="13.5"/>
    <row r="13583" s="92" customFormat="true" ht="13.5"/>
    <row r="13584" s="92" customFormat="true" ht="13.5"/>
    <row r="13585" s="92" customFormat="true" ht="13.5"/>
    <row r="13586" s="92" customFormat="true" ht="13.5"/>
    <row r="13587" s="92" customFormat="true" ht="13.5"/>
    <row r="13588" s="92" customFormat="true" ht="13.5"/>
    <row r="13589" s="92" customFormat="true" ht="13.5"/>
    <row r="13590" s="92" customFormat="true" ht="13.5"/>
    <row r="13591" s="92" customFormat="true" ht="13.5"/>
    <row r="13592" s="92" customFormat="true" ht="13.5"/>
    <row r="13593" s="92" customFormat="true" ht="13.5"/>
    <row r="13594" s="92" customFormat="true" ht="13.5"/>
    <row r="13595" s="92" customFormat="true" ht="13.5"/>
    <row r="13596" s="92" customFormat="true" ht="13.5"/>
    <row r="13597" s="92" customFormat="true" ht="13.5"/>
    <row r="13598" s="92" customFormat="true" ht="13.5"/>
    <row r="13599" s="92" customFormat="true" ht="13.5"/>
    <row r="13600" s="92" customFormat="true" ht="13.5"/>
    <row r="13601" s="92" customFormat="true" ht="13.5"/>
    <row r="13602" s="92" customFormat="true" ht="13.5"/>
    <row r="13603" s="92" customFormat="true" ht="13.5"/>
    <row r="13604" s="92" customFormat="true" ht="13.5"/>
    <row r="13605" s="92" customFormat="true" ht="13.5"/>
    <row r="13606" s="92" customFormat="true" ht="13.5"/>
    <row r="13607" s="92" customFormat="true" ht="13.5"/>
    <row r="13608" s="92" customFormat="true" ht="13.5"/>
    <row r="13609" s="92" customFormat="true" ht="13.5"/>
    <row r="13610" s="92" customFormat="true" ht="13.5"/>
    <row r="13611" s="92" customFormat="true" ht="13.5"/>
    <row r="13612" s="92" customFormat="true" ht="13.5"/>
    <row r="13613" s="92" customFormat="true" ht="13.5"/>
    <row r="13614" s="92" customFormat="true" ht="13.5"/>
    <row r="13615" s="92" customFormat="true" ht="13.5"/>
    <row r="13616" s="92" customFormat="true" ht="13.5"/>
    <row r="13617" s="92" customFormat="true" ht="13.5"/>
    <row r="13618" s="92" customFormat="true" ht="13.5"/>
    <row r="13619" s="92" customFormat="true" ht="13.5"/>
    <row r="13620" s="92" customFormat="true" ht="13.5"/>
    <row r="13621" s="92" customFormat="true" ht="13.5"/>
    <row r="13622" s="92" customFormat="true" ht="13.5"/>
    <row r="13623" s="92" customFormat="true" ht="13.5"/>
    <row r="13624" s="92" customFormat="true" ht="13.5"/>
    <row r="13625" s="92" customFormat="true" ht="13.5"/>
    <row r="13626" s="92" customFormat="true" ht="13.5"/>
    <row r="13627" s="92" customFormat="true" ht="13.5"/>
    <row r="13628" s="92" customFormat="true" ht="13.5"/>
    <row r="13629" s="92" customFormat="true" ht="13.5"/>
    <row r="13630" s="92" customFormat="true" ht="13.5"/>
    <row r="13631" s="92" customFormat="true" ht="13.5"/>
    <row r="13632" s="92" customFormat="true" ht="13.5"/>
    <row r="13633" s="92" customFormat="true" ht="13.5"/>
    <row r="13634" s="92" customFormat="true" ht="13.5"/>
    <row r="13635" s="92" customFormat="true" ht="13.5"/>
    <row r="13636" s="92" customFormat="true" ht="13.5"/>
    <row r="13637" s="92" customFormat="true" ht="13.5"/>
    <row r="13638" s="92" customFormat="true" ht="13.5"/>
    <row r="13639" s="92" customFormat="true" ht="13.5"/>
    <row r="13640" s="92" customFormat="true" ht="13.5"/>
    <row r="13641" s="92" customFormat="true" ht="13.5"/>
    <row r="13642" s="92" customFormat="true" ht="13.5"/>
    <row r="13643" s="92" customFormat="true" ht="13.5"/>
    <row r="13644" s="92" customFormat="true" ht="13.5"/>
    <row r="13645" s="92" customFormat="true" ht="13.5"/>
    <row r="13646" s="92" customFormat="true" ht="13.5"/>
    <row r="13647" s="92" customFormat="true" ht="13.5"/>
    <row r="13648" s="92" customFormat="true" ht="13.5"/>
    <row r="13649" s="92" customFormat="true" ht="13.5"/>
    <row r="13650" s="92" customFormat="true" ht="13.5"/>
    <row r="13651" s="92" customFormat="true" ht="13.5"/>
    <row r="13652" s="92" customFormat="true" ht="13.5"/>
    <row r="13653" s="92" customFormat="true" ht="13.5"/>
    <row r="13654" s="92" customFormat="true" ht="13.5"/>
    <row r="13655" s="92" customFormat="true" ht="13.5"/>
    <row r="13656" s="92" customFormat="true" ht="13.5"/>
    <row r="13657" s="92" customFormat="true" ht="13.5"/>
    <row r="13658" s="92" customFormat="true" ht="13.5"/>
    <row r="13659" s="92" customFormat="true" ht="13.5"/>
    <row r="13660" s="92" customFormat="true" ht="13.5"/>
    <row r="13661" s="92" customFormat="true" ht="13.5"/>
    <row r="13662" s="92" customFormat="true" ht="13.5"/>
    <row r="13663" s="92" customFormat="true" ht="13.5"/>
    <row r="13664" s="92" customFormat="true" ht="13.5"/>
    <row r="13665" s="92" customFormat="true" ht="13.5"/>
    <row r="13666" s="92" customFormat="true" ht="13.5"/>
    <row r="13667" s="92" customFormat="true" ht="13.5"/>
    <row r="13668" s="92" customFormat="true" ht="13.5"/>
    <row r="13669" s="92" customFormat="true" ht="13.5"/>
    <row r="13670" s="92" customFormat="true" ht="13.5"/>
    <row r="13671" s="92" customFormat="true" ht="13.5"/>
    <row r="13672" s="92" customFormat="true" ht="13.5"/>
    <row r="13673" s="92" customFormat="true" ht="13.5"/>
    <row r="13674" s="92" customFormat="true" ht="13.5"/>
    <row r="13675" s="92" customFormat="true" ht="13.5"/>
    <row r="13676" s="92" customFormat="true" ht="13.5"/>
    <row r="13677" s="92" customFormat="true" ht="13.5"/>
    <row r="13678" s="92" customFormat="true" ht="13.5"/>
    <row r="13679" s="92" customFormat="true" ht="13.5"/>
    <row r="13680" s="92" customFormat="true" ht="13.5"/>
    <row r="13681" s="92" customFormat="true" ht="13.5"/>
    <row r="13682" s="92" customFormat="true" ht="13.5"/>
    <row r="13683" s="92" customFormat="true" ht="13.5"/>
    <row r="13684" s="92" customFormat="true" ht="13.5"/>
    <row r="13685" s="92" customFormat="true" ht="13.5"/>
    <row r="13686" s="92" customFormat="true" ht="13.5"/>
    <row r="13687" s="92" customFormat="true" ht="13.5"/>
    <row r="13688" s="92" customFormat="true" ht="13.5"/>
    <row r="13689" s="92" customFormat="true" ht="13.5"/>
    <row r="13690" s="92" customFormat="true" ht="13.5"/>
    <row r="13691" s="92" customFormat="true" ht="13.5"/>
    <row r="13692" s="92" customFormat="true" ht="13.5"/>
    <row r="13693" s="92" customFormat="true" ht="13.5"/>
    <row r="13694" s="92" customFormat="true" ht="13.5"/>
    <row r="13695" s="92" customFormat="true" ht="13.5"/>
    <row r="13696" s="92" customFormat="true" ht="13.5"/>
    <row r="13697" s="92" customFormat="true" ht="13.5"/>
    <row r="13698" s="92" customFormat="true" ht="13.5"/>
    <row r="13699" s="92" customFormat="true" ht="13.5"/>
    <row r="13700" s="92" customFormat="true" ht="13.5"/>
    <row r="13701" s="92" customFormat="true" ht="13.5"/>
    <row r="13702" s="92" customFormat="true" ht="13.5"/>
    <row r="13703" s="92" customFormat="true" ht="13.5"/>
    <row r="13704" s="92" customFormat="true" ht="13.5"/>
    <row r="13705" s="92" customFormat="true" ht="13.5"/>
    <row r="13706" s="92" customFormat="true" ht="13.5"/>
    <row r="13707" s="92" customFormat="true" ht="13.5"/>
    <row r="13708" s="92" customFormat="true" ht="13.5"/>
    <row r="13709" s="92" customFormat="true" ht="13.5"/>
    <row r="13710" s="92" customFormat="true" ht="13.5"/>
    <row r="13711" s="92" customFormat="true" ht="13.5"/>
    <row r="13712" s="92" customFormat="true" ht="13.5"/>
    <row r="13713" s="92" customFormat="true" ht="13.5"/>
    <row r="13714" s="92" customFormat="true" ht="13.5"/>
    <row r="13715" s="92" customFormat="true" ht="13.5"/>
    <row r="13716" s="92" customFormat="true" ht="13.5"/>
    <row r="13717" s="92" customFormat="true" ht="13.5"/>
    <row r="13718" s="92" customFormat="true" ht="13.5"/>
    <row r="13719" s="92" customFormat="true" ht="13.5"/>
    <row r="13720" s="92" customFormat="true" ht="13.5"/>
    <row r="13721" s="92" customFormat="true" ht="13.5"/>
    <row r="13722" s="92" customFormat="true" ht="13.5"/>
    <row r="13723" s="92" customFormat="true" ht="13.5"/>
    <row r="13724" s="92" customFormat="true" ht="13.5"/>
    <row r="13725" s="92" customFormat="true" ht="13.5"/>
    <row r="13726" s="92" customFormat="true" ht="13.5"/>
    <row r="13727" s="92" customFormat="true" ht="13.5"/>
    <row r="13728" s="92" customFormat="true" ht="13.5"/>
    <row r="13729" s="92" customFormat="true" ht="13.5"/>
    <row r="13730" s="92" customFormat="true" ht="13.5"/>
    <row r="13731" s="92" customFormat="true" ht="13.5"/>
    <row r="13732" s="92" customFormat="true" ht="13.5"/>
    <row r="13733" s="92" customFormat="true" ht="13.5"/>
    <row r="13734" s="92" customFormat="true" ht="13.5"/>
    <row r="13735" s="92" customFormat="true" ht="13.5"/>
    <row r="13736" s="92" customFormat="true" ht="13.5"/>
    <row r="13737" s="92" customFormat="true" ht="13.5"/>
    <row r="13738" s="92" customFormat="true" ht="13.5"/>
    <row r="13739" s="92" customFormat="true" ht="13.5"/>
    <row r="13740" s="92" customFormat="true" ht="13.5"/>
    <row r="13741" s="92" customFormat="true" ht="13.5"/>
    <row r="13742" s="92" customFormat="true" ht="13.5"/>
    <row r="13743" s="92" customFormat="true" ht="13.5"/>
    <row r="13744" s="92" customFormat="true" ht="13.5"/>
    <row r="13745" s="92" customFormat="true" ht="13.5"/>
    <row r="13746" s="92" customFormat="true" ht="13.5"/>
    <row r="13747" s="92" customFormat="true" ht="13.5"/>
    <row r="13748" s="92" customFormat="true" ht="13.5"/>
    <row r="13749" s="92" customFormat="true" ht="13.5"/>
    <row r="13750" s="92" customFormat="true" ht="13.5"/>
    <row r="13751" s="92" customFormat="true" ht="13.5"/>
    <row r="13752" s="92" customFormat="true" ht="13.5"/>
    <row r="13753" s="92" customFormat="true" ht="13.5"/>
    <row r="13754" s="92" customFormat="true" ht="13.5"/>
    <row r="13755" s="92" customFormat="true" ht="13.5"/>
    <row r="13756" s="92" customFormat="true" ht="13.5"/>
    <row r="13757" s="92" customFormat="true" ht="13.5"/>
    <row r="13758" s="92" customFormat="true" ht="13.5"/>
    <row r="13759" s="92" customFormat="true" ht="13.5"/>
    <row r="13760" s="92" customFormat="true" ht="13.5"/>
    <row r="13761" s="92" customFormat="true" ht="13.5"/>
    <row r="13762" s="92" customFormat="true" ht="13.5"/>
    <row r="13763" s="92" customFormat="true" ht="13.5"/>
    <row r="13764" s="92" customFormat="true" ht="13.5"/>
    <row r="13765" s="92" customFormat="true" ht="13.5"/>
    <row r="13766" s="92" customFormat="true" ht="13.5"/>
    <row r="13767" s="92" customFormat="true" ht="13.5"/>
    <row r="13768" s="92" customFormat="true" ht="13.5"/>
    <row r="13769" s="92" customFormat="true" ht="13.5"/>
    <row r="13770" s="92" customFormat="true" ht="13.5"/>
    <row r="13771" s="92" customFormat="true" ht="13.5"/>
    <row r="13772" s="92" customFormat="true" ht="13.5"/>
    <row r="13773" s="92" customFormat="true" ht="13.5"/>
    <row r="13774" s="92" customFormat="true" ht="13.5"/>
    <row r="13775" s="92" customFormat="true" ht="13.5"/>
    <row r="13776" s="92" customFormat="true" ht="13.5"/>
    <row r="13777" s="92" customFormat="true" ht="13.5"/>
    <row r="13778" s="92" customFormat="true" ht="13.5"/>
    <row r="13779" s="92" customFormat="true" ht="13.5"/>
    <row r="13780" s="92" customFormat="true" ht="13.5"/>
    <row r="13781" s="92" customFormat="true" ht="13.5"/>
    <row r="13782" s="92" customFormat="true" ht="13.5"/>
    <row r="13783" s="92" customFormat="true" ht="13.5"/>
    <row r="13784" s="92" customFormat="true" ht="13.5"/>
    <row r="13785" s="92" customFormat="true" ht="13.5"/>
    <row r="13786" s="92" customFormat="true" ht="13.5"/>
    <row r="13787" s="92" customFormat="true" ht="13.5"/>
    <row r="13788" s="92" customFormat="true" ht="13.5"/>
    <row r="13789" s="92" customFormat="true" ht="13.5"/>
    <row r="13790" s="92" customFormat="true" ht="13.5"/>
    <row r="13791" s="92" customFormat="true" ht="13.5"/>
    <row r="13792" s="92" customFormat="true" ht="13.5"/>
    <row r="13793" s="92" customFormat="true" ht="13.5"/>
    <row r="13794" s="92" customFormat="true" ht="13.5"/>
    <row r="13795" s="92" customFormat="true" ht="13.5"/>
    <row r="13796" s="92" customFormat="true" ht="13.5"/>
    <row r="13797" s="92" customFormat="true" ht="13.5"/>
    <row r="13798" s="92" customFormat="true" ht="13.5"/>
    <row r="13799" s="92" customFormat="true" ht="13.5"/>
    <row r="13800" s="92" customFormat="true" ht="13.5"/>
    <row r="13801" s="92" customFormat="true" ht="13.5"/>
    <row r="13802" s="92" customFormat="true" ht="13.5"/>
    <row r="13803" s="92" customFormat="true" ht="13.5"/>
    <row r="13804" s="92" customFormat="true" ht="13.5"/>
    <row r="13805" s="92" customFormat="true" ht="13.5"/>
    <row r="13806" s="92" customFormat="true" ht="13.5"/>
    <row r="13807" s="92" customFormat="true" ht="13.5"/>
    <row r="13808" s="92" customFormat="true" ht="13.5"/>
    <row r="13809" s="92" customFormat="true" ht="13.5"/>
    <row r="13810" s="92" customFormat="true" ht="13.5"/>
    <row r="13811" s="92" customFormat="true" ht="13.5"/>
    <row r="13812" s="92" customFormat="true" ht="13.5"/>
    <row r="13813" s="92" customFormat="true" ht="13.5"/>
    <row r="13814" s="92" customFormat="true" ht="13.5"/>
    <row r="13815" s="92" customFormat="true" ht="13.5"/>
    <row r="13816" s="92" customFormat="true" ht="13.5"/>
    <row r="13817" s="92" customFormat="true" ht="13.5"/>
    <row r="13818" s="92" customFormat="true" ht="13.5"/>
    <row r="13819" s="92" customFormat="true" ht="13.5"/>
    <row r="13820" s="92" customFormat="true" ht="13.5"/>
    <row r="13821" s="92" customFormat="true" ht="13.5"/>
    <row r="13822" s="92" customFormat="true" ht="13.5"/>
    <row r="13823" s="92" customFormat="true" ht="13.5"/>
    <row r="13824" s="92" customFormat="true" ht="13.5"/>
    <row r="13825" s="92" customFormat="true" ht="13.5"/>
    <row r="13826" s="92" customFormat="true" ht="13.5"/>
    <row r="13827" s="92" customFormat="true" ht="13.5"/>
    <row r="13828" s="92" customFormat="true" ht="13.5"/>
    <row r="13829" s="92" customFormat="true" ht="13.5"/>
    <row r="13830" s="92" customFormat="true" ht="13.5"/>
    <row r="13831" s="92" customFormat="true" ht="13.5"/>
    <row r="13832" s="92" customFormat="true" ht="13.5"/>
    <row r="13833" s="92" customFormat="true" ht="13.5"/>
    <row r="13834" s="92" customFormat="true" ht="13.5"/>
    <row r="13835" s="92" customFormat="true" ht="13.5"/>
    <row r="13836" s="92" customFormat="true" ht="13.5"/>
    <row r="13837" s="92" customFormat="true" ht="13.5"/>
    <row r="13838" s="92" customFormat="true" ht="13.5"/>
    <row r="13839" s="92" customFormat="true" ht="13.5"/>
    <row r="13840" s="92" customFormat="true" ht="13.5"/>
    <row r="13841" s="92" customFormat="true" ht="13.5"/>
    <row r="13842" s="92" customFormat="true" ht="13.5"/>
    <row r="13843" s="92" customFormat="true" ht="13.5"/>
    <row r="13844" s="92" customFormat="true" ht="13.5"/>
    <row r="13845" s="92" customFormat="true" ht="13.5"/>
    <row r="13846" s="92" customFormat="true" ht="13.5"/>
    <row r="13847" s="92" customFormat="true" ht="13.5"/>
    <row r="13848" s="92" customFormat="true" ht="13.5"/>
    <row r="13849" s="92" customFormat="true" ht="13.5"/>
    <row r="13850" s="92" customFormat="true" ht="13.5"/>
    <row r="13851" s="92" customFormat="true" ht="13.5"/>
    <row r="13852" s="92" customFormat="true" ht="13.5"/>
    <row r="13853" s="92" customFormat="true" ht="13.5"/>
    <row r="13854" s="92" customFormat="true" ht="13.5"/>
    <row r="13855" s="92" customFormat="true" ht="13.5"/>
    <row r="13856" s="92" customFormat="true" ht="13.5"/>
    <row r="13857" s="92" customFormat="true" ht="13.5"/>
    <row r="13858" s="92" customFormat="true" ht="13.5"/>
    <row r="13859" s="92" customFormat="true" ht="13.5"/>
    <row r="13860" s="92" customFormat="true" ht="13.5"/>
    <row r="13861" s="92" customFormat="true" ht="13.5"/>
    <row r="13862" s="92" customFormat="true" ht="13.5"/>
    <row r="13863" s="92" customFormat="true" ht="13.5"/>
    <row r="13864" s="92" customFormat="true" ht="13.5"/>
    <row r="13865" s="92" customFormat="true" ht="13.5"/>
    <row r="13866" s="92" customFormat="true" ht="13.5"/>
    <row r="13867" s="92" customFormat="true" ht="13.5"/>
    <row r="13868" s="92" customFormat="true" ht="13.5"/>
    <row r="13869" s="92" customFormat="true" ht="13.5"/>
    <row r="13870" s="92" customFormat="true" ht="13.5"/>
    <row r="13871" s="92" customFormat="true" ht="13.5"/>
    <row r="13872" s="92" customFormat="true" ht="13.5"/>
    <row r="13873" s="92" customFormat="true" ht="13.5"/>
    <row r="13874" s="92" customFormat="true" ht="13.5"/>
    <row r="13875" s="92" customFormat="true" ht="13.5"/>
    <row r="13876" s="92" customFormat="true" ht="13.5"/>
    <row r="13877" s="92" customFormat="true" ht="13.5"/>
    <row r="13878" s="92" customFormat="true" ht="13.5"/>
    <row r="13879" s="92" customFormat="true" ht="13.5"/>
    <row r="13880" s="92" customFormat="true" ht="13.5"/>
    <row r="13881" s="92" customFormat="true" ht="13.5"/>
    <row r="13882" s="92" customFormat="true" ht="13.5"/>
    <row r="13883" s="92" customFormat="true" ht="13.5"/>
    <row r="13884" s="92" customFormat="true" ht="13.5"/>
    <row r="13885" s="92" customFormat="true" ht="13.5"/>
    <row r="13886" s="92" customFormat="true" ht="13.5"/>
    <row r="13887" s="92" customFormat="true" ht="13.5"/>
    <row r="13888" s="92" customFormat="true" ht="13.5"/>
    <row r="13889" s="92" customFormat="true" ht="13.5"/>
    <row r="13890" s="92" customFormat="true" ht="13.5"/>
    <row r="13891" s="92" customFormat="true" ht="13.5"/>
    <row r="13892" s="92" customFormat="true" ht="13.5"/>
    <row r="13893" s="92" customFormat="true" ht="13.5"/>
    <row r="13894" s="92" customFormat="true" ht="13.5"/>
    <row r="13895" s="92" customFormat="true" ht="13.5"/>
    <row r="13896" s="92" customFormat="true" ht="13.5"/>
    <row r="13897" s="92" customFormat="true" ht="13.5"/>
    <row r="13898" s="92" customFormat="true" ht="13.5"/>
    <row r="13899" s="92" customFormat="true" ht="13.5"/>
    <row r="13900" s="92" customFormat="true" ht="13.5"/>
    <row r="13901" s="92" customFormat="true" ht="13.5"/>
    <row r="13902" s="92" customFormat="true" ht="13.5"/>
    <row r="13903" s="92" customFormat="true" ht="13.5"/>
    <row r="13904" s="92" customFormat="true" ht="13.5"/>
    <row r="13905" s="92" customFormat="true" ht="13.5"/>
    <row r="13906" s="92" customFormat="true" ht="13.5"/>
    <row r="13907" s="92" customFormat="true" ht="13.5"/>
    <row r="13908" s="92" customFormat="true" ht="13.5"/>
    <row r="13909" s="92" customFormat="true" ht="13.5"/>
    <row r="13910" s="92" customFormat="true" ht="13.5"/>
    <row r="13911" s="92" customFormat="true" ht="13.5"/>
    <row r="13912" s="92" customFormat="true" ht="13.5"/>
    <row r="13913" s="92" customFormat="true" ht="13.5"/>
    <row r="13914" s="92" customFormat="true" ht="13.5"/>
    <row r="13915" s="92" customFormat="true" ht="13.5"/>
    <row r="13916" s="92" customFormat="true" ht="13.5"/>
    <row r="13917" s="92" customFormat="true" ht="13.5"/>
    <row r="13918" s="92" customFormat="true" ht="13.5"/>
    <row r="13919" s="92" customFormat="true" ht="13.5"/>
    <row r="13920" s="92" customFormat="true" ht="13.5"/>
    <row r="13921" s="92" customFormat="true" ht="13.5"/>
    <row r="13922" s="92" customFormat="true" ht="13.5"/>
    <row r="13923" s="92" customFormat="true" ht="13.5"/>
    <row r="13924" s="92" customFormat="true" ht="13.5"/>
    <row r="13925" s="92" customFormat="true" ht="13.5"/>
    <row r="13926" s="92" customFormat="true" ht="13.5"/>
    <row r="13927" s="92" customFormat="true" ht="13.5"/>
    <row r="13928" s="92" customFormat="true" ht="13.5"/>
    <row r="13929" s="92" customFormat="true" ht="13.5"/>
    <row r="13930" s="92" customFormat="true" ht="13.5"/>
    <row r="13931" s="92" customFormat="true" ht="13.5"/>
    <row r="13932" s="92" customFormat="true" ht="13.5"/>
    <row r="13933" s="92" customFormat="true" ht="13.5"/>
    <row r="13934" s="92" customFormat="true" ht="13.5"/>
    <row r="13935" s="92" customFormat="true" ht="13.5"/>
    <row r="13936" s="92" customFormat="true" ht="13.5"/>
    <row r="13937" s="92" customFormat="true" ht="13.5"/>
    <row r="13938" s="92" customFormat="true" ht="13.5"/>
    <row r="13939" s="92" customFormat="true" ht="13.5"/>
    <row r="13940" s="92" customFormat="true" ht="13.5"/>
    <row r="13941" s="92" customFormat="true" ht="13.5"/>
    <row r="13942" s="92" customFormat="true" ht="13.5"/>
    <row r="13943" s="92" customFormat="true" ht="13.5"/>
    <row r="13944" s="92" customFormat="true" ht="13.5"/>
    <row r="13945" s="92" customFormat="true" ht="13.5"/>
    <row r="13946" s="92" customFormat="true" ht="13.5"/>
    <row r="13947" s="92" customFormat="true" ht="13.5"/>
    <row r="13948" s="92" customFormat="true" ht="13.5"/>
    <row r="13949" s="92" customFormat="true" ht="13.5"/>
    <row r="13950" s="92" customFormat="true" ht="13.5"/>
    <row r="13951" s="92" customFormat="true" ht="13.5"/>
    <row r="13952" s="92" customFormat="true" ht="13.5"/>
    <row r="13953" s="92" customFormat="true" ht="13.5"/>
    <row r="13954" s="92" customFormat="true" ht="13.5"/>
    <row r="13955" s="92" customFormat="true" ht="13.5"/>
    <row r="13956" s="92" customFormat="true" ht="13.5"/>
    <row r="13957" s="92" customFormat="true" ht="13.5"/>
    <row r="13958" s="92" customFormat="true" ht="13.5"/>
    <row r="13959" s="92" customFormat="true" ht="13.5"/>
    <row r="13960" s="92" customFormat="true" ht="13.5"/>
    <row r="13961" s="92" customFormat="true" ht="13.5"/>
    <row r="13962" s="92" customFormat="true" ht="13.5"/>
    <row r="13963" s="92" customFormat="true" ht="13.5"/>
    <row r="13964" s="92" customFormat="true" ht="13.5"/>
    <row r="13965" s="92" customFormat="true" ht="13.5"/>
    <row r="13966" s="92" customFormat="true" ht="13.5"/>
    <row r="13967" s="92" customFormat="true" ht="13.5"/>
    <row r="13968" s="92" customFormat="true" ht="13.5"/>
    <row r="13969" s="92" customFormat="true" ht="13.5"/>
    <row r="13970" s="92" customFormat="true" ht="13.5"/>
    <row r="13971" s="92" customFormat="true" ht="13.5"/>
    <row r="13972" s="92" customFormat="true" ht="13.5"/>
    <row r="13973" s="92" customFormat="true" ht="13.5"/>
    <row r="13974" s="92" customFormat="true" ht="13.5"/>
    <row r="13975" s="92" customFormat="true" ht="13.5"/>
    <row r="13976" s="92" customFormat="true" ht="13.5"/>
    <row r="13977" s="92" customFormat="true" ht="13.5"/>
    <row r="13978" s="92" customFormat="true" ht="13.5"/>
    <row r="13979" s="92" customFormat="true" ht="13.5"/>
    <row r="13980" s="92" customFormat="true" ht="13.5"/>
    <row r="13981" s="92" customFormat="true" ht="13.5"/>
    <row r="13982" s="92" customFormat="true" ht="13.5"/>
    <row r="13983" s="92" customFormat="true" ht="13.5"/>
    <row r="13984" s="92" customFormat="true" ht="13.5"/>
    <row r="13985" s="92" customFormat="true" ht="13.5"/>
    <row r="13986" s="92" customFormat="true" ht="13.5"/>
    <row r="13987" s="92" customFormat="true" ht="13.5"/>
    <row r="13988" s="92" customFormat="true" ht="13.5"/>
    <row r="13989" s="92" customFormat="true" ht="13.5"/>
    <row r="13990" s="92" customFormat="true" ht="13.5"/>
    <row r="13991" s="92" customFormat="true" ht="13.5"/>
    <row r="13992" s="92" customFormat="true" ht="13.5"/>
    <row r="13993" s="92" customFormat="true" ht="13.5"/>
    <row r="13994" s="92" customFormat="true" ht="13.5"/>
    <row r="13995" s="92" customFormat="true" ht="13.5"/>
    <row r="13996" s="92" customFormat="true" ht="13.5"/>
    <row r="13997" s="92" customFormat="true" ht="13.5"/>
    <row r="13998" s="92" customFormat="true" ht="13.5"/>
    <row r="13999" s="92" customFormat="true" ht="13.5"/>
    <row r="14000" s="92" customFormat="true" ht="13.5"/>
    <row r="14001" s="92" customFormat="true" ht="13.5"/>
    <row r="14002" s="92" customFormat="true" ht="13.5"/>
    <row r="14003" s="92" customFormat="true" ht="13.5"/>
    <row r="14004" s="92" customFormat="true" ht="13.5"/>
    <row r="14005" s="92" customFormat="true" ht="13.5"/>
    <row r="14006" s="92" customFormat="true" ht="13.5"/>
    <row r="14007" s="92" customFormat="true" ht="13.5"/>
    <row r="14008" s="92" customFormat="true" ht="13.5"/>
    <row r="14009" s="92" customFormat="true" ht="13.5"/>
    <row r="14010" s="92" customFormat="true" ht="13.5"/>
    <row r="14011" s="92" customFormat="true" ht="13.5"/>
    <row r="14012" s="92" customFormat="true" ht="13.5"/>
    <row r="14013" s="92" customFormat="true" ht="13.5"/>
    <row r="14014" s="92" customFormat="true" ht="13.5"/>
    <row r="14015" s="92" customFormat="true" ht="13.5"/>
    <row r="14016" s="92" customFormat="true" ht="13.5"/>
    <row r="14017" s="92" customFormat="true" ht="13.5"/>
    <row r="14018" s="92" customFormat="true" ht="13.5"/>
    <row r="14019" s="92" customFormat="true" ht="13.5"/>
    <row r="14020" s="92" customFormat="true" ht="13.5"/>
    <row r="14021" s="92" customFormat="true" ht="13.5"/>
    <row r="14022" s="92" customFormat="true" ht="13.5"/>
    <row r="14023" s="92" customFormat="true" ht="13.5"/>
    <row r="14024" s="92" customFormat="true" ht="13.5"/>
    <row r="14025" s="92" customFormat="true" ht="13.5"/>
    <row r="14026" s="92" customFormat="true" ht="13.5"/>
    <row r="14027" s="92" customFormat="true" ht="13.5"/>
    <row r="14028" s="92" customFormat="true" ht="13.5"/>
    <row r="14029" s="92" customFormat="true" ht="13.5"/>
    <row r="14030" s="92" customFormat="true" ht="13.5"/>
    <row r="14031" s="92" customFormat="true" ht="13.5"/>
    <row r="14032" s="92" customFormat="true" ht="13.5"/>
    <row r="14033" s="92" customFormat="true" ht="13.5"/>
    <row r="14034" s="92" customFormat="true" ht="13.5"/>
    <row r="14035" s="92" customFormat="true" ht="13.5"/>
    <row r="14036" s="92" customFormat="true" ht="13.5"/>
    <row r="14037" s="92" customFormat="true" ht="13.5"/>
    <row r="14038" s="92" customFormat="true" ht="13.5"/>
    <row r="14039" s="92" customFormat="true" ht="13.5"/>
    <row r="14040" s="92" customFormat="true" ht="13.5"/>
    <row r="14041" s="92" customFormat="true" ht="13.5"/>
    <row r="14042" s="92" customFormat="true" ht="13.5"/>
    <row r="14043" s="92" customFormat="true" ht="13.5"/>
    <row r="14044" s="92" customFormat="true" ht="13.5"/>
    <row r="14045" s="92" customFormat="true" ht="13.5"/>
    <row r="14046" s="92" customFormat="true" ht="13.5"/>
    <row r="14047" s="92" customFormat="true" ht="13.5"/>
    <row r="14048" s="92" customFormat="true" ht="13.5"/>
    <row r="14049" s="92" customFormat="true" ht="13.5"/>
    <row r="14050" s="92" customFormat="true" ht="13.5"/>
    <row r="14051" s="92" customFormat="true" ht="13.5"/>
    <row r="14052" s="92" customFormat="true" ht="13.5"/>
    <row r="14053" s="92" customFormat="true" ht="13.5"/>
    <row r="14054" s="92" customFormat="true" ht="13.5"/>
    <row r="14055" s="92" customFormat="true" ht="13.5"/>
    <row r="14056" s="92" customFormat="true" ht="13.5"/>
    <row r="14057" s="92" customFormat="true" ht="13.5"/>
    <row r="14058" s="92" customFormat="true" ht="13.5"/>
    <row r="14059" s="92" customFormat="true" ht="13.5"/>
    <row r="14060" s="92" customFormat="true" ht="13.5"/>
    <row r="14061" s="92" customFormat="true" ht="13.5"/>
    <row r="14062" s="92" customFormat="true" ht="13.5"/>
    <row r="14063" s="92" customFormat="true" ht="13.5"/>
    <row r="14064" s="92" customFormat="true" ht="13.5"/>
    <row r="14065" s="92" customFormat="true" ht="13.5"/>
    <row r="14066" s="92" customFormat="true" ht="13.5"/>
    <row r="14067" s="92" customFormat="true" ht="13.5"/>
    <row r="14068" s="92" customFormat="true" ht="13.5"/>
    <row r="14069" s="92" customFormat="true" ht="13.5"/>
    <row r="14070" s="92" customFormat="true" ht="13.5"/>
    <row r="14071" s="92" customFormat="true" ht="13.5"/>
    <row r="14072" s="92" customFormat="true" ht="13.5"/>
    <row r="14073" s="92" customFormat="true" ht="13.5"/>
    <row r="14074" s="92" customFormat="true" ht="13.5"/>
    <row r="14075" s="92" customFormat="true" ht="13.5"/>
    <row r="14076" s="92" customFormat="true" ht="13.5"/>
    <row r="14077" s="92" customFormat="true" ht="13.5"/>
    <row r="14078" s="92" customFormat="true" ht="13.5"/>
    <row r="14079" s="92" customFormat="true" ht="13.5"/>
    <row r="14080" s="92" customFormat="true" ht="13.5"/>
    <row r="14081" s="92" customFormat="true" ht="13.5"/>
    <row r="14082" s="92" customFormat="true" ht="13.5"/>
    <row r="14083" s="92" customFormat="true" ht="13.5"/>
    <row r="14084" s="92" customFormat="true" ht="13.5"/>
    <row r="14085" s="92" customFormat="true" ht="13.5"/>
    <row r="14086" s="92" customFormat="true" ht="13.5"/>
    <row r="14087" s="92" customFormat="true" ht="13.5"/>
    <row r="14088" s="92" customFormat="true" ht="13.5"/>
    <row r="14089" s="92" customFormat="true" ht="13.5"/>
    <row r="14090" s="92" customFormat="true" ht="13.5"/>
    <row r="14091" s="92" customFormat="true" ht="13.5"/>
    <row r="14092" s="92" customFormat="true" ht="13.5"/>
    <row r="14093" s="92" customFormat="true" ht="13.5"/>
    <row r="14094" s="92" customFormat="true" ht="13.5"/>
    <row r="14095" s="92" customFormat="true" ht="13.5"/>
    <row r="14096" s="92" customFormat="true" ht="13.5"/>
    <row r="14097" s="92" customFormat="true" ht="13.5"/>
    <row r="14098" s="92" customFormat="true" ht="13.5"/>
    <row r="14099" s="92" customFormat="true" ht="13.5"/>
    <row r="14100" s="92" customFormat="true" ht="13.5"/>
    <row r="14101" s="92" customFormat="true" ht="13.5"/>
    <row r="14102" s="92" customFormat="true" ht="13.5"/>
    <row r="14103" s="92" customFormat="true" ht="13.5"/>
    <row r="14104" s="92" customFormat="true" ht="13.5"/>
    <row r="14105" s="92" customFormat="true" ht="13.5"/>
    <row r="14106" s="92" customFormat="true" ht="13.5"/>
    <row r="14107" s="92" customFormat="true" ht="13.5"/>
    <row r="14108" s="92" customFormat="true" ht="13.5"/>
    <row r="14109" s="92" customFormat="true" ht="13.5"/>
    <row r="14110" s="92" customFormat="true" ht="13.5"/>
    <row r="14111" s="92" customFormat="true" ht="13.5"/>
    <row r="14112" s="92" customFormat="true" ht="13.5"/>
    <row r="14113" s="92" customFormat="true" ht="13.5"/>
    <row r="14114" s="92" customFormat="true" ht="13.5"/>
    <row r="14115" s="92" customFormat="true" ht="13.5"/>
    <row r="14116" s="92" customFormat="true" ht="13.5"/>
    <row r="14117" s="92" customFormat="true" ht="13.5"/>
    <row r="14118" s="92" customFormat="true" ht="13.5"/>
    <row r="14119" s="92" customFormat="true" ht="13.5"/>
    <row r="14120" s="92" customFormat="true" ht="13.5"/>
    <row r="14121" s="92" customFormat="true" ht="13.5"/>
    <row r="14122" s="92" customFormat="true" ht="13.5"/>
    <row r="14123" s="92" customFormat="true" ht="13.5"/>
    <row r="14124" s="92" customFormat="true" ht="13.5"/>
    <row r="14125" s="92" customFormat="true" ht="13.5"/>
    <row r="14126" s="92" customFormat="true" ht="13.5"/>
    <row r="14127" s="92" customFormat="true" ht="13.5"/>
    <row r="14128" s="92" customFormat="true" ht="13.5"/>
    <row r="14129" s="92" customFormat="true" ht="13.5"/>
    <row r="14130" s="92" customFormat="true" ht="13.5"/>
    <row r="14131" s="92" customFormat="true" ht="13.5"/>
    <row r="14132" s="92" customFormat="true" ht="13.5"/>
    <row r="14133" s="92" customFormat="true" ht="13.5"/>
    <row r="14134" s="92" customFormat="true" ht="13.5"/>
    <row r="14135" s="92" customFormat="true" ht="13.5"/>
    <row r="14136" s="92" customFormat="true" ht="13.5"/>
    <row r="14137" s="92" customFormat="true" ht="13.5"/>
    <row r="14138" s="92" customFormat="true" ht="13.5"/>
    <row r="14139" s="92" customFormat="true" ht="13.5"/>
    <row r="14140" s="92" customFormat="true" ht="13.5"/>
    <row r="14141" s="92" customFormat="true" ht="13.5"/>
    <row r="14142" s="92" customFormat="true" ht="13.5"/>
    <row r="14143" s="92" customFormat="true" ht="13.5"/>
    <row r="14144" s="92" customFormat="true" ht="13.5"/>
    <row r="14145" s="92" customFormat="true" ht="13.5"/>
    <row r="14146" s="92" customFormat="true" ht="13.5"/>
    <row r="14147" s="92" customFormat="true" ht="13.5"/>
    <row r="14148" s="92" customFormat="true" ht="13.5"/>
    <row r="14149" s="92" customFormat="true" ht="13.5"/>
    <row r="14150" s="92" customFormat="true" ht="13.5"/>
    <row r="14151" s="92" customFormat="true" ht="13.5"/>
    <row r="14152" s="92" customFormat="true" ht="13.5"/>
    <row r="14153" s="92" customFormat="true" ht="13.5"/>
    <row r="14154" s="92" customFormat="true" ht="13.5"/>
    <row r="14155" s="92" customFormat="true" ht="13.5"/>
    <row r="14156" s="92" customFormat="true" ht="13.5"/>
    <row r="14157" s="92" customFormat="true" ht="13.5"/>
    <row r="14158" s="92" customFormat="true" ht="13.5"/>
    <row r="14159" s="92" customFormat="true" ht="13.5"/>
    <row r="14160" s="92" customFormat="true" ht="13.5"/>
    <row r="14161" s="92" customFormat="true" ht="13.5"/>
    <row r="14162" s="92" customFormat="true" ht="13.5"/>
    <row r="14163" s="92" customFormat="true" ht="13.5"/>
    <row r="14164" s="92" customFormat="true" ht="13.5"/>
    <row r="14165" s="92" customFormat="true" ht="13.5"/>
    <row r="14166" s="92" customFormat="true" ht="13.5"/>
    <row r="14167" s="92" customFormat="true" ht="13.5"/>
    <row r="14168" s="92" customFormat="true" ht="13.5"/>
    <row r="14169" s="92" customFormat="true" ht="13.5"/>
    <row r="14170" s="92" customFormat="true" ht="13.5"/>
    <row r="14171" s="92" customFormat="true" ht="13.5"/>
    <row r="14172" s="92" customFormat="true" ht="13.5"/>
    <row r="14173" s="92" customFormat="true" ht="13.5"/>
    <row r="14174" s="92" customFormat="true" ht="13.5"/>
    <row r="14175" s="92" customFormat="true" ht="13.5"/>
    <row r="14176" s="92" customFormat="true" ht="13.5"/>
    <row r="14177" s="92" customFormat="true" ht="13.5"/>
    <row r="14178" s="92" customFormat="true" ht="13.5"/>
    <row r="14179" s="92" customFormat="true" ht="13.5"/>
    <row r="14180" s="92" customFormat="true" ht="13.5"/>
    <row r="14181" s="92" customFormat="true" ht="13.5"/>
    <row r="14182" s="92" customFormat="true" ht="13.5"/>
    <row r="14183" s="92" customFormat="true" ht="13.5"/>
    <row r="14184" s="92" customFormat="true" ht="13.5"/>
    <row r="14185" s="92" customFormat="true" ht="13.5"/>
    <row r="14186" s="92" customFormat="true" ht="13.5"/>
    <row r="14187" s="92" customFormat="true" ht="13.5"/>
    <row r="14188" s="92" customFormat="true" ht="13.5"/>
    <row r="14189" s="92" customFormat="true" ht="13.5"/>
    <row r="14190" s="92" customFormat="true" ht="13.5"/>
    <row r="14191" s="92" customFormat="true" ht="13.5"/>
    <row r="14192" s="92" customFormat="true" ht="13.5"/>
    <row r="14193" s="92" customFormat="true" ht="13.5"/>
    <row r="14194" s="92" customFormat="true" ht="13.5"/>
    <row r="14195" s="92" customFormat="true" ht="13.5"/>
    <row r="14196" s="92" customFormat="true" ht="13.5"/>
    <row r="14197" s="92" customFormat="true" ht="13.5"/>
    <row r="14198" s="92" customFormat="true" ht="13.5"/>
    <row r="14199" s="92" customFormat="true" ht="13.5"/>
    <row r="14200" s="92" customFormat="true" ht="13.5"/>
    <row r="14201" s="92" customFormat="true" ht="13.5"/>
    <row r="14202" s="92" customFormat="true" ht="13.5"/>
    <row r="14203" s="92" customFormat="true" ht="13.5"/>
    <row r="14204" s="92" customFormat="true" ht="13.5"/>
    <row r="14205" s="92" customFormat="true" ht="13.5"/>
    <row r="14206" s="92" customFormat="true" ht="13.5"/>
    <row r="14207" s="92" customFormat="true" ht="13.5"/>
    <row r="14208" s="92" customFormat="true" ht="13.5"/>
    <row r="14209" s="92" customFormat="true" ht="13.5"/>
    <row r="14210" s="92" customFormat="true" ht="13.5"/>
    <row r="14211" s="92" customFormat="true" ht="13.5"/>
    <row r="14212" s="92" customFormat="true" ht="13.5"/>
    <row r="14213" s="92" customFormat="true" ht="13.5"/>
    <row r="14214" s="92" customFormat="true" ht="13.5"/>
    <row r="14215" s="92" customFormat="true" ht="13.5"/>
    <row r="14216" s="92" customFormat="true" ht="13.5"/>
    <row r="14217" s="92" customFormat="true" ht="13.5"/>
    <row r="14218" s="92" customFormat="true" ht="13.5"/>
    <row r="14219" s="92" customFormat="true" ht="13.5"/>
    <row r="14220" s="92" customFormat="true" ht="13.5"/>
    <row r="14221" s="92" customFormat="true" ht="13.5"/>
    <row r="14222" s="92" customFormat="true" ht="13.5"/>
    <row r="14223" s="92" customFormat="true" ht="13.5"/>
    <row r="14224" s="92" customFormat="true" ht="13.5"/>
    <row r="14225" s="92" customFormat="true" ht="13.5"/>
    <row r="14226" s="92" customFormat="true" ht="13.5"/>
    <row r="14227" s="92" customFormat="true" ht="13.5"/>
    <row r="14228" s="92" customFormat="true" ht="13.5"/>
    <row r="14229" s="92" customFormat="true" ht="13.5"/>
    <row r="14230" s="92" customFormat="true" ht="13.5"/>
    <row r="14231" s="92" customFormat="true" ht="13.5"/>
    <row r="14232" s="92" customFormat="true" ht="13.5"/>
    <row r="14233" s="92" customFormat="true" ht="13.5"/>
    <row r="14234" s="92" customFormat="true" ht="13.5"/>
    <row r="14235" s="92" customFormat="true" ht="13.5"/>
    <row r="14236" s="92" customFormat="true" ht="13.5"/>
    <row r="14237" s="92" customFormat="true" ht="13.5"/>
    <row r="14238" s="92" customFormat="true" ht="13.5"/>
    <row r="14239" s="92" customFormat="true" ht="13.5"/>
    <row r="14240" s="92" customFormat="true" ht="13.5"/>
    <row r="14241" s="92" customFormat="true" ht="13.5"/>
    <row r="14242" s="92" customFormat="true" ht="13.5"/>
    <row r="14243" s="92" customFormat="true" ht="13.5"/>
    <row r="14244" s="92" customFormat="true" ht="13.5"/>
    <row r="14245" s="92" customFormat="true" ht="13.5"/>
    <row r="14246" s="92" customFormat="true" ht="13.5"/>
    <row r="14247" s="92" customFormat="true" ht="13.5"/>
    <row r="14248" s="92" customFormat="true" ht="13.5"/>
    <row r="14249" s="92" customFormat="true" ht="13.5"/>
    <row r="14250" s="92" customFormat="true" ht="13.5"/>
    <row r="14251" s="92" customFormat="true" ht="13.5"/>
    <row r="14252" s="92" customFormat="true" ht="13.5"/>
    <row r="14253" s="92" customFormat="true" ht="13.5"/>
    <row r="14254" s="92" customFormat="true" ht="13.5"/>
    <row r="14255" s="92" customFormat="true" ht="13.5"/>
    <row r="14256" s="92" customFormat="true" ht="13.5"/>
    <row r="14257" s="92" customFormat="true" ht="13.5"/>
    <row r="14258" s="92" customFormat="true" ht="13.5"/>
    <row r="14259" s="92" customFormat="true" ht="13.5"/>
    <row r="14260" s="92" customFormat="true" ht="13.5"/>
    <row r="14261" s="92" customFormat="true" ht="13.5"/>
    <row r="14262" s="92" customFormat="true" ht="13.5"/>
    <row r="14263" s="92" customFormat="true" ht="13.5"/>
    <row r="14264" s="92" customFormat="true" ht="13.5"/>
    <row r="14265" s="92" customFormat="true" ht="13.5"/>
    <row r="14266" s="92" customFormat="true" ht="13.5"/>
    <row r="14267" s="92" customFormat="true" ht="13.5"/>
    <row r="14268" s="92" customFormat="true" ht="13.5"/>
    <row r="14269" s="92" customFormat="true" ht="13.5"/>
    <row r="14270" s="92" customFormat="true" ht="13.5"/>
    <row r="14271" s="92" customFormat="true" ht="13.5"/>
    <row r="14272" s="92" customFormat="true" ht="13.5"/>
    <row r="14273" s="92" customFormat="true" ht="13.5"/>
    <row r="14274" s="92" customFormat="true" ht="13.5"/>
    <row r="14275" s="92" customFormat="true" ht="13.5"/>
    <row r="14276" s="92" customFormat="true" ht="13.5"/>
    <row r="14277" s="92" customFormat="true" ht="13.5"/>
    <row r="14278" s="92" customFormat="true" ht="13.5"/>
    <row r="14279" s="92" customFormat="true" ht="13.5"/>
    <row r="14280" s="92" customFormat="true" ht="13.5"/>
    <row r="14281" s="92" customFormat="true" ht="13.5"/>
    <row r="14282" s="92" customFormat="true" ht="13.5"/>
    <row r="14283" s="92" customFormat="true" ht="13.5"/>
    <row r="14284" s="92" customFormat="true" ht="13.5"/>
    <row r="14285" s="92" customFormat="true" ht="13.5"/>
    <row r="14286" s="92" customFormat="true" ht="13.5"/>
    <row r="14287" s="92" customFormat="true" ht="13.5"/>
    <row r="14288" s="92" customFormat="true" ht="13.5"/>
    <row r="14289" s="92" customFormat="true" ht="13.5"/>
    <row r="14290" s="92" customFormat="true" ht="13.5"/>
    <row r="14291" s="92" customFormat="true" ht="13.5"/>
    <row r="14292" s="92" customFormat="true" ht="13.5"/>
    <row r="14293" s="92" customFormat="true" ht="13.5"/>
    <row r="14294" s="92" customFormat="true" ht="13.5"/>
    <row r="14295" s="92" customFormat="true" ht="13.5"/>
    <row r="14296" s="92" customFormat="true" ht="13.5"/>
    <row r="14297" s="92" customFormat="true" ht="13.5"/>
    <row r="14298" s="92" customFormat="true" ht="13.5"/>
    <row r="14299" s="92" customFormat="true" ht="13.5"/>
    <row r="14300" s="92" customFormat="true" ht="13.5"/>
    <row r="14301" s="92" customFormat="true" ht="13.5"/>
    <row r="14302" s="92" customFormat="true" ht="13.5"/>
    <row r="14303" s="92" customFormat="true" ht="13.5"/>
    <row r="14304" s="92" customFormat="true" ht="13.5"/>
    <row r="14305" s="92" customFormat="true" ht="13.5"/>
    <row r="14306" s="92" customFormat="true" ht="13.5"/>
    <row r="14307" s="92" customFormat="true" ht="13.5"/>
    <row r="14308" s="92" customFormat="true" ht="13.5"/>
    <row r="14309" s="92" customFormat="true" ht="13.5"/>
    <row r="14310" s="92" customFormat="true" ht="13.5"/>
    <row r="14311" s="92" customFormat="true" ht="13.5"/>
    <row r="14312" s="92" customFormat="true" ht="13.5"/>
    <row r="14313" s="92" customFormat="true" ht="13.5"/>
    <row r="14314" s="92" customFormat="true" ht="13.5"/>
    <row r="14315" s="92" customFormat="true" ht="13.5"/>
    <row r="14316" s="92" customFormat="true" ht="13.5"/>
    <row r="14317" s="92" customFormat="true" ht="13.5"/>
    <row r="14318" s="92" customFormat="true" ht="13.5"/>
    <row r="14319" s="92" customFormat="true" ht="13.5"/>
    <row r="14320" s="92" customFormat="true" ht="13.5"/>
    <row r="14321" s="92" customFormat="true" ht="13.5"/>
    <row r="14322" s="92" customFormat="true" ht="13.5"/>
    <row r="14323" s="92" customFormat="true" ht="13.5"/>
    <row r="14324" s="92" customFormat="true" ht="13.5"/>
    <row r="14325" s="92" customFormat="true" ht="13.5"/>
    <row r="14326" s="92" customFormat="true" ht="13.5"/>
    <row r="14327" s="92" customFormat="true" ht="13.5"/>
    <row r="14328" s="92" customFormat="true" ht="13.5"/>
    <row r="14329" s="92" customFormat="true" ht="13.5"/>
    <row r="14330" s="92" customFormat="true" ht="13.5"/>
    <row r="14331" s="92" customFormat="true" ht="13.5"/>
    <row r="14332" s="92" customFormat="true" ht="13.5"/>
    <row r="14333" s="92" customFormat="true" ht="13.5"/>
    <row r="14334" s="92" customFormat="true" ht="13.5"/>
    <row r="14335" s="92" customFormat="true" ht="13.5"/>
    <row r="14336" s="92" customFormat="true" ht="13.5"/>
    <row r="14337" s="92" customFormat="true" ht="13.5"/>
    <row r="14338" s="92" customFormat="true" ht="13.5"/>
    <row r="14339" s="92" customFormat="true" ht="13.5"/>
    <row r="14340" s="92" customFormat="true" ht="13.5"/>
    <row r="14341" s="92" customFormat="true" ht="13.5"/>
    <row r="14342" s="92" customFormat="true" ht="13.5"/>
    <row r="14343" s="92" customFormat="true" ht="13.5"/>
    <row r="14344" s="92" customFormat="true" ht="13.5"/>
    <row r="14345" s="92" customFormat="true" ht="13.5"/>
    <row r="14346" s="92" customFormat="true" ht="13.5"/>
    <row r="14347" s="92" customFormat="true" ht="13.5"/>
    <row r="14348" s="92" customFormat="true" ht="13.5"/>
    <row r="14349" s="92" customFormat="true" ht="13.5"/>
    <row r="14350" s="92" customFormat="true" ht="13.5"/>
    <row r="14351" s="92" customFormat="true" ht="13.5"/>
    <row r="14352" s="92" customFormat="true" ht="13.5"/>
    <row r="14353" s="92" customFormat="true" ht="13.5"/>
    <row r="14354" s="92" customFormat="true" ht="13.5"/>
    <row r="14355" s="92" customFormat="true" ht="13.5"/>
    <row r="14356" s="92" customFormat="true" ht="13.5"/>
    <row r="14357" s="92" customFormat="true" ht="13.5"/>
    <row r="14358" s="92" customFormat="true" ht="13.5"/>
    <row r="14359" s="92" customFormat="true" ht="13.5"/>
    <row r="14360" s="92" customFormat="true" ht="13.5"/>
    <row r="14361" s="92" customFormat="true" ht="13.5"/>
    <row r="14362" s="92" customFormat="true" ht="13.5"/>
    <row r="14363" s="92" customFormat="true" ht="13.5"/>
    <row r="14364" s="92" customFormat="true" ht="13.5"/>
    <row r="14365" s="92" customFormat="true" ht="13.5"/>
    <row r="14366" s="92" customFormat="true" ht="13.5"/>
    <row r="14367" s="92" customFormat="true" ht="13.5"/>
    <row r="14368" s="92" customFormat="true" ht="13.5"/>
    <row r="14369" s="92" customFormat="true" ht="13.5"/>
    <row r="14370" s="92" customFormat="true" ht="13.5"/>
    <row r="14371" s="92" customFormat="true" ht="13.5"/>
    <row r="14372" s="92" customFormat="true" ht="13.5"/>
    <row r="14373" s="92" customFormat="true" ht="13.5"/>
    <row r="14374" s="92" customFormat="true" ht="13.5"/>
    <row r="14375" s="92" customFormat="true" ht="13.5"/>
    <row r="14376" s="92" customFormat="true" ht="13.5"/>
    <row r="14377" s="92" customFormat="true" ht="13.5"/>
    <row r="14378" s="92" customFormat="true" ht="13.5"/>
    <row r="14379" s="92" customFormat="true" ht="13.5"/>
    <row r="14380" s="92" customFormat="true" ht="13.5"/>
    <row r="14381" s="92" customFormat="true" ht="13.5"/>
    <row r="14382" s="92" customFormat="true" ht="13.5"/>
    <row r="14383" s="92" customFormat="true" ht="13.5"/>
    <row r="14384" s="92" customFormat="true" ht="13.5"/>
    <row r="14385" s="92" customFormat="true" ht="13.5"/>
    <row r="14386" s="92" customFormat="true" ht="13.5"/>
    <row r="14387" s="92" customFormat="true" ht="13.5"/>
    <row r="14388" s="92" customFormat="true" ht="13.5"/>
    <row r="14389" s="92" customFormat="true" ht="13.5"/>
    <row r="14390" s="92" customFormat="true" ht="13.5"/>
    <row r="14391" s="92" customFormat="true" ht="13.5"/>
    <row r="14392" s="92" customFormat="true" ht="13.5"/>
    <row r="14393" s="92" customFormat="true" ht="13.5"/>
    <row r="14394" s="92" customFormat="true" ht="13.5"/>
    <row r="14395" s="92" customFormat="true" ht="13.5"/>
    <row r="14396" s="92" customFormat="true" ht="13.5"/>
    <row r="14397" s="92" customFormat="true" ht="13.5"/>
    <row r="14398" s="92" customFormat="true" ht="13.5"/>
    <row r="14399" s="92" customFormat="true" ht="13.5"/>
    <row r="14400" s="92" customFormat="true" ht="13.5"/>
    <row r="14401" s="92" customFormat="true" ht="13.5"/>
    <row r="14402" s="92" customFormat="true" ht="13.5"/>
    <row r="14403" s="92" customFormat="true" ht="13.5"/>
    <row r="14404" s="92" customFormat="true" ht="13.5"/>
    <row r="14405" s="92" customFormat="true" ht="13.5"/>
    <row r="14406" s="92" customFormat="true" ht="13.5"/>
    <row r="14407" s="92" customFormat="true" ht="13.5"/>
    <row r="14408" s="92" customFormat="true" ht="13.5"/>
    <row r="14409" s="92" customFormat="true" ht="13.5"/>
    <row r="14410" s="92" customFormat="true" ht="13.5"/>
    <row r="14411" s="92" customFormat="true" ht="13.5"/>
    <row r="14412" s="92" customFormat="true" ht="13.5"/>
    <row r="14413" s="92" customFormat="true" ht="13.5"/>
    <row r="14414" s="92" customFormat="true" ht="13.5"/>
    <row r="14415" s="92" customFormat="true" ht="13.5"/>
    <row r="14416" s="92" customFormat="true" ht="13.5"/>
    <row r="14417" s="92" customFormat="true" ht="13.5"/>
    <row r="14418" s="92" customFormat="true" ht="13.5"/>
    <row r="14419" s="92" customFormat="true" ht="13.5"/>
    <row r="14420" s="92" customFormat="true" ht="13.5"/>
    <row r="14421" s="92" customFormat="true" ht="13.5"/>
    <row r="14422" s="92" customFormat="true" ht="13.5"/>
    <row r="14423" s="92" customFormat="true" ht="13.5"/>
    <row r="14424" s="92" customFormat="true" ht="13.5"/>
    <row r="14425" s="92" customFormat="true" ht="13.5"/>
    <row r="14426" s="92" customFormat="true" ht="13.5"/>
    <row r="14427" s="92" customFormat="true" ht="13.5"/>
    <row r="14428" s="92" customFormat="true" ht="13.5"/>
    <row r="14429" s="92" customFormat="true" ht="13.5"/>
    <row r="14430" s="92" customFormat="true" ht="13.5"/>
    <row r="14431" s="92" customFormat="true" ht="13.5"/>
    <row r="14432" s="92" customFormat="true" ht="13.5"/>
    <row r="14433" s="92" customFormat="true" ht="13.5"/>
    <row r="14434" s="92" customFormat="true" ht="13.5"/>
    <row r="14435" s="92" customFormat="true" ht="13.5"/>
    <row r="14436" s="92" customFormat="true" ht="13.5"/>
    <row r="14437" s="92" customFormat="true" ht="13.5"/>
    <row r="14438" s="92" customFormat="true" ht="13.5"/>
    <row r="14439" s="92" customFormat="true" ht="13.5"/>
    <row r="14440" s="92" customFormat="true" ht="13.5"/>
    <row r="14441" s="92" customFormat="true" ht="13.5"/>
    <row r="14442" s="92" customFormat="true" ht="13.5"/>
    <row r="14443" s="92" customFormat="true" ht="13.5"/>
    <row r="14444" s="92" customFormat="true" ht="13.5"/>
    <row r="14445" s="92" customFormat="true" ht="13.5"/>
    <row r="14446" s="92" customFormat="true" ht="13.5"/>
    <row r="14447" s="92" customFormat="true" ht="13.5"/>
    <row r="14448" s="92" customFormat="true" ht="13.5"/>
    <row r="14449" s="92" customFormat="true" ht="13.5"/>
    <row r="14450" s="92" customFormat="true" ht="13.5"/>
    <row r="14451" s="92" customFormat="true" ht="13.5"/>
    <row r="14452" s="92" customFormat="true" ht="13.5"/>
    <row r="14453" s="92" customFormat="true" ht="13.5"/>
    <row r="14454" s="92" customFormat="true" ht="13.5"/>
    <row r="14455" s="92" customFormat="true" ht="13.5"/>
    <row r="14456" s="92" customFormat="true" ht="13.5"/>
    <row r="14457" s="92" customFormat="true" ht="13.5"/>
    <row r="14458" s="92" customFormat="true" ht="13.5"/>
    <row r="14459" s="92" customFormat="true" ht="13.5"/>
    <row r="14460" s="92" customFormat="true" ht="13.5"/>
    <row r="14461" s="92" customFormat="true" ht="13.5"/>
    <row r="14462" s="92" customFormat="true" ht="13.5"/>
    <row r="14463" s="92" customFormat="true" ht="13.5"/>
    <row r="14464" s="92" customFormat="true" ht="13.5"/>
    <row r="14465" s="92" customFormat="true" ht="13.5"/>
    <row r="14466" s="92" customFormat="true" ht="13.5"/>
    <row r="14467" s="92" customFormat="true" ht="13.5"/>
    <row r="14468" s="92" customFormat="true" ht="13.5"/>
    <row r="14469" s="92" customFormat="true" ht="13.5"/>
    <row r="14470" s="92" customFormat="true" ht="13.5"/>
    <row r="14471" s="92" customFormat="true" ht="13.5"/>
    <row r="14472" s="92" customFormat="true" ht="13.5"/>
    <row r="14473" s="92" customFormat="true" ht="13.5"/>
    <row r="14474" s="92" customFormat="true" ht="13.5"/>
    <row r="14475" s="92" customFormat="true" ht="13.5"/>
    <row r="14476" s="92" customFormat="true" ht="13.5"/>
    <row r="14477" s="92" customFormat="true" ht="13.5"/>
    <row r="14478" s="92" customFormat="true" ht="13.5"/>
    <row r="14479" s="92" customFormat="true" ht="13.5"/>
    <row r="14480" s="92" customFormat="true" ht="13.5"/>
    <row r="14481" s="92" customFormat="true" ht="13.5"/>
    <row r="14482" s="92" customFormat="true" ht="13.5"/>
    <row r="14483" s="92" customFormat="true" ht="13.5"/>
    <row r="14484" s="92" customFormat="true" ht="13.5"/>
    <row r="14485" s="92" customFormat="true" ht="13.5"/>
    <row r="14486" s="92" customFormat="true" ht="13.5"/>
    <row r="14487" s="92" customFormat="true" ht="13.5"/>
    <row r="14488" s="92" customFormat="true" ht="13.5"/>
    <row r="14489" s="92" customFormat="true" ht="13.5"/>
    <row r="14490" s="92" customFormat="true" ht="13.5"/>
    <row r="14491" s="92" customFormat="true" ht="13.5"/>
    <row r="14492" s="92" customFormat="true" ht="13.5"/>
    <row r="14493" s="92" customFormat="true" ht="13.5"/>
    <row r="14494" s="92" customFormat="true" ht="13.5"/>
    <row r="14495" s="92" customFormat="true" ht="13.5"/>
    <row r="14496" s="92" customFormat="true" ht="13.5"/>
    <row r="14497" s="92" customFormat="true" ht="13.5"/>
    <row r="14498" s="92" customFormat="true" ht="13.5"/>
    <row r="14499" s="92" customFormat="true" ht="13.5"/>
    <row r="14500" s="92" customFormat="true" ht="13.5"/>
    <row r="14501" s="92" customFormat="true" ht="13.5"/>
    <row r="14502" s="92" customFormat="true" ht="13.5"/>
    <row r="14503" s="92" customFormat="true" ht="13.5"/>
    <row r="14504" s="92" customFormat="true" ht="13.5"/>
    <row r="14505" s="92" customFormat="true" ht="13.5"/>
    <row r="14506" s="92" customFormat="true" ht="13.5"/>
    <row r="14507" s="92" customFormat="true" ht="13.5"/>
    <row r="14508" s="92" customFormat="true" ht="13.5"/>
    <row r="14509" s="92" customFormat="true" ht="13.5"/>
    <row r="14510" s="92" customFormat="true" ht="13.5"/>
    <row r="14511" s="92" customFormat="true" ht="13.5"/>
    <row r="14512" s="92" customFormat="true" ht="13.5"/>
    <row r="14513" s="92" customFormat="true" ht="13.5"/>
    <row r="14514" s="92" customFormat="true" ht="13.5"/>
    <row r="14515" s="92" customFormat="true" ht="13.5"/>
    <row r="14516" s="92" customFormat="true" ht="13.5"/>
    <row r="14517" s="92" customFormat="true" ht="13.5"/>
    <row r="14518" s="92" customFormat="true" ht="13.5"/>
    <row r="14519" s="92" customFormat="true" ht="13.5"/>
    <row r="14520" s="92" customFormat="true" ht="13.5"/>
    <row r="14521" s="92" customFormat="true" ht="13.5"/>
    <row r="14522" s="92" customFormat="true" ht="13.5"/>
    <row r="14523" s="92" customFormat="true" ht="13.5"/>
    <row r="14524" s="92" customFormat="true" ht="13.5"/>
    <row r="14525" s="92" customFormat="true" ht="13.5"/>
    <row r="14526" s="92" customFormat="true" ht="13.5"/>
    <row r="14527" s="92" customFormat="true" ht="13.5"/>
    <row r="14528" s="92" customFormat="true" ht="13.5"/>
    <row r="14529" s="92" customFormat="true" ht="13.5"/>
    <row r="14530" s="92" customFormat="true" ht="13.5"/>
    <row r="14531" s="92" customFormat="true" ht="13.5"/>
    <row r="14532" s="92" customFormat="true" ht="13.5"/>
    <row r="14533" s="92" customFormat="true" ht="13.5"/>
    <row r="14534" s="92" customFormat="true" ht="13.5"/>
    <row r="14535" s="92" customFormat="true" ht="13.5"/>
    <row r="14536" s="92" customFormat="true" ht="13.5"/>
    <row r="14537" s="92" customFormat="true" ht="13.5"/>
    <row r="14538" s="92" customFormat="true" ht="13.5"/>
    <row r="14539" s="92" customFormat="true" ht="13.5"/>
    <row r="14540" s="92" customFormat="true" ht="13.5"/>
    <row r="14541" s="92" customFormat="true" ht="13.5"/>
    <row r="14542" s="92" customFormat="true" ht="13.5"/>
    <row r="14543" s="92" customFormat="true" ht="13.5"/>
    <row r="14544" s="92" customFormat="true" ht="13.5"/>
    <row r="14545" s="92" customFormat="true" ht="13.5"/>
    <row r="14546" s="92" customFormat="true" ht="13.5"/>
    <row r="14547" s="92" customFormat="true" ht="13.5"/>
    <row r="14548" s="92" customFormat="true" ht="13.5"/>
    <row r="14549" s="92" customFormat="true" ht="13.5"/>
    <row r="14550" s="92" customFormat="true" ht="13.5"/>
    <row r="14551" s="92" customFormat="true" ht="13.5"/>
    <row r="14552" s="92" customFormat="true" ht="13.5"/>
    <row r="14553" s="92" customFormat="true" ht="13.5"/>
    <row r="14554" s="92" customFormat="true" ht="13.5"/>
    <row r="14555" s="92" customFormat="true" ht="13.5"/>
    <row r="14556" s="92" customFormat="true" ht="13.5"/>
    <row r="14557" s="92" customFormat="true" ht="13.5"/>
    <row r="14558" s="92" customFormat="true" ht="13.5"/>
    <row r="14559" s="92" customFormat="true" ht="13.5"/>
    <row r="14560" s="92" customFormat="true" ht="13.5"/>
    <row r="14561" s="92" customFormat="true" ht="13.5"/>
    <row r="14562" s="92" customFormat="true" ht="13.5"/>
    <row r="14563" s="92" customFormat="true" ht="13.5"/>
    <row r="14564" s="92" customFormat="true" ht="13.5"/>
    <row r="14565" s="92" customFormat="true" ht="13.5"/>
    <row r="14566" s="92" customFormat="true" ht="13.5"/>
    <row r="14567" s="92" customFormat="true" ht="13.5"/>
    <row r="14568" s="92" customFormat="true" ht="13.5"/>
    <row r="14569" s="92" customFormat="true" ht="13.5"/>
    <row r="14570" s="92" customFormat="true" ht="13.5"/>
    <row r="14571" s="92" customFormat="true" ht="13.5"/>
    <row r="14572" s="92" customFormat="true" ht="13.5"/>
    <row r="14573" s="92" customFormat="true" ht="13.5"/>
    <row r="14574" s="92" customFormat="true" ht="13.5"/>
    <row r="14575" s="92" customFormat="true" ht="13.5"/>
    <row r="14576" s="92" customFormat="true" ht="13.5"/>
    <row r="14577" s="92" customFormat="true" ht="13.5"/>
    <row r="14578" s="92" customFormat="true" ht="13.5"/>
    <row r="14579" s="92" customFormat="true" ht="13.5"/>
    <row r="14580" s="92" customFormat="true" ht="13.5"/>
    <row r="14581" s="92" customFormat="true" ht="13.5"/>
    <row r="14582" s="92" customFormat="true" ht="13.5"/>
    <row r="14583" s="92" customFormat="true" ht="13.5"/>
    <row r="14584" s="92" customFormat="true" ht="13.5"/>
    <row r="14585" s="92" customFormat="true" ht="13.5"/>
    <row r="14586" s="92" customFormat="true" ht="13.5"/>
    <row r="14587" s="92" customFormat="true" ht="13.5"/>
    <row r="14588" s="92" customFormat="true" ht="13.5"/>
    <row r="14589" s="92" customFormat="true" ht="13.5"/>
    <row r="14590" s="92" customFormat="true" ht="13.5"/>
    <row r="14591" s="92" customFormat="true" ht="13.5"/>
    <row r="14592" s="92" customFormat="true" ht="13.5"/>
    <row r="14593" s="92" customFormat="true" ht="13.5"/>
    <row r="14594" s="92" customFormat="true" ht="13.5"/>
    <row r="14595" s="92" customFormat="true" ht="13.5"/>
    <row r="14596" s="92" customFormat="true" ht="13.5"/>
    <row r="14597" s="92" customFormat="true" ht="13.5"/>
    <row r="14598" s="92" customFormat="true" ht="13.5"/>
    <row r="14599" s="92" customFormat="true" ht="13.5"/>
    <row r="14600" s="92" customFormat="true" ht="13.5"/>
    <row r="14601" s="92" customFormat="true" ht="13.5"/>
    <row r="14602" s="92" customFormat="true" ht="13.5"/>
    <row r="14603" s="92" customFormat="true" ht="13.5"/>
    <row r="14604" s="92" customFormat="true" ht="13.5"/>
    <row r="14605" s="92" customFormat="true" ht="13.5"/>
    <row r="14606" s="92" customFormat="true" ht="13.5"/>
    <row r="14607" s="92" customFormat="true" ht="13.5"/>
    <row r="14608" s="92" customFormat="true" ht="13.5"/>
    <row r="14609" s="92" customFormat="true" ht="13.5"/>
    <row r="14610" s="92" customFormat="true" ht="13.5"/>
    <row r="14611" s="92" customFormat="true" ht="13.5"/>
    <row r="14612" s="92" customFormat="true" ht="13.5"/>
    <row r="14613" s="92" customFormat="true" ht="13.5"/>
    <row r="14614" s="92" customFormat="true" ht="13.5"/>
    <row r="14615" s="92" customFormat="true" ht="13.5"/>
    <row r="14616" s="92" customFormat="true" ht="13.5"/>
    <row r="14617" s="92" customFormat="true" ht="13.5"/>
    <row r="14618" s="92" customFormat="true" ht="13.5"/>
    <row r="14619" s="92" customFormat="true" ht="13.5"/>
    <row r="14620" s="92" customFormat="true" ht="13.5"/>
    <row r="14621" s="92" customFormat="true" ht="13.5"/>
    <row r="14622" s="92" customFormat="true" ht="13.5"/>
    <row r="14623" s="92" customFormat="true" ht="13.5"/>
    <row r="14624" s="92" customFormat="true" ht="13.5"/>
    <row r="14625" s="92" customFormat="true" ht="13.5"/>
    <row r="14626" s="92" customFormat="true" ht="13.5"/>
    <row r="14627" s="92" customFormat="true" ht="13.5"/>
    <row r="14628" s="92" customFormat="true" ht="13.5"/>
    <row r="14629" s="92" customFormat="true" ht="13.5"/>
    <row r="14630" s="92" customFormat="true" ht="13.5"/>
    <row r="14631" s="92" customFormat="true" ht="13.5"/>
    <row r="14632" s="92" customFormat="true" ht="13.5"/>
    <row r="14633" s="92" customFormat="true" ht="13.5"/>
    <row r="14634" s="92" customFormat="true" ht="13.5"/>
    <row r="14635" s="92" customFormat="true" ht="13.5"/>
    <row r="14636" s="92" customFormat="true" ht="13.5"/>
    <row r="14637" s="92" customFormat="true" ht="13.5"/>
    <row r="14638" s="92" customFormat="true" ht="13.5"/>
    <row r="14639" s="92" customFormat="true" ht="13.5"/>
    <row r="14640" s="92" customFormat="true" ht="13.5"/>
    <row r="14641" s="92" customFormat="true" ht="13.5"/>
    <row r="14642" s="92" customFormat="true" ht="13.5"/>
    <row r="14643" s="92" customFormat="true" ht="13.5"/>
    <row r="14644" s="92" customFormat="true" ht="13.5"/>
    <row r="14645" s="92" customFormat="true" ht="13.5"/>
    <row r="14646" s="92" customFormat="true" ht="13.5"/>
    <row r="14647" s="92" customFormat="true" ht="13.5"/>
    <row r="14648" s="92" customFormat="true" ht="13.5"/>
    <row r="14649" s="92" customFormat="true" ht="13.5"/>
    <row r="14650" s="92" customFormat="true" ht="13.5"/>
    <row r="14651" s="92" customFormat="true" ht="13.5"/>
    <row r="14652" s="92" customFormat="true" ht="13.5"/>
    <row r="14653" s="92" customFormat="true" ht="13.5"/>
    <row r="14654" s="92" customFormat="true" ht="13.5"/>
    <row r="14655" s="92" customFormat="true" ht="13.5"/>
    <row r="14656" s="92" customFormat="true" ht="13.5"/>
    <row r="14657" s="92" customFormat="true" ht="13.5"/>
    <row r="14658" s="92" customFormat="true" ht="13.5"/>
    <row r="14659" s="92" customFormat="true" ht="13.5"/>
    <row r="14660" s="92" customFormat="true" ht="13.5"/>
    <row r="14661" s="92" customFormat="true" ht="13.5"/>
    <row r="14662" s="92" customFormat="true" ht="13.5"/>
    <row r="14663" s="92" customFormat="true" ht="13.5"/>
    <row r="14664" s="92" customFormat="true" ht="13.5"/>
    <row r="14665" s="92" customFormat="true" ht="13.5"/>
    <row r="14666" s="92" customFormat="true" ht="13.5"/>
    <row r="14667" s="92" customFormat="true" ht="13.5"/>
    <row r="14668" s="92" customFormat="true" ht="13.5"/>
    <row r="14669" s="92" customFormat="true" ht="13.5"/>
    <row r="14670" s="92" customFormat="true" ht="13.5"/>
    <row r="14671" s="92" customFormat="true" ht="13.5"/>
    <row r="14672" s="92" customFormat="true" ht="13.5"/>
    <row r="14673" s="92" customFormat="true" ht="13.5"/>
    <row r="14674" s="92" customFormat="true" ht="13.5"/>
    <row r="14675" s="92" customFormat="true" ht="13.5"/>
    <row r="14676" s="92" customFormat="true" ht="13.5"/>
    <row r="14677" s="92" customFormat="true" ht="13.5"/>
    <row r="14678" s="92" customFormat="true" ht="13.5"/>
    <row r="14679" s="92" customFormat="true" ht="13.5"/>
    <row r="14680" s="92" customFormat="true" ht="13.5"/>
    <row r="14681" s="92" customFormat="true" ht="13.5"/>
    <row r="14682" s="92" customFormat="true" ht="13.5"/>
    <row r="14683" s="92" customFormat="true" ht="13.5"/>
    <row r="14684" s="92" customFormat="true" ht="13.5"/>
    <row r="14685" s="92" customFormat="true" ht="13.5"/>
    <row r="14686" s="92" customFormat="true" ht="13.5"/>
    <row r="14687" s="92" customFormat="true" ht="13.5"/>
    <row r="14688" s="92" customFormat="true" ht="13.5"/>
    <row r="14689" s="92" customFormat="true" ht="13.5"/>
    <row r="14690" s="92" customFormat="true" ht="13.5"/>
    <row r="14691" s="92" customFormat="true" ht="13.5"/>
    <row r="14692" s="92" customFormat="true" ht="13.5"/>
    <row r="14693" s="92" customFormat="true" ht="13.5"/>
    <row r="14694" s="92" customFormat="true" ht="13.5"/>
    <row r="14695" s="92" customFormat="true" ht="13.5"/>
    <row r="14696" s="92" customFormat="true" ht="13.5"/>
    <row r="14697" s="92" customFormat="true" ht="13.5"/>
    <row r="14698" s="92" customFormat="true" ht="13.5"/>
    <row r="14699" s="92" customFormat="true" ht="13.5"/>
    <row r="14700" s="92" customFormat="true" ht="13.5"/>
    <row r="14701" s="92" customFormat="true" ht="13.5"/>
    <row r="14702" s="92" customFormat="true" ht="13.5"/>
    <row r="14703" s="92" customFormat="true" ht="13.5"/>
    <row r="14704" s="92" customFormat="true" ht="13.5"/>
    <row r="14705" s="92" customFormat="true" ht="13.5"/>
    <row r="14706" s="92" customFormat="true" ht="13.5"/>
    <row r="14707" s="92" customFormat="true" ht="13.5"/>
    <row r="14708" s="92" customFormat="true" ht="13.5"/>
    <row r="14709" s="92" customFormat="true" ht="13.5"/>
    <row r="14710" s="92" customFormat="true" ht="13.5"/>
    <row r="14711" s="92" customFormat="true" ht="13.5"/>
    <row r="14712" s="92" customFormat="true" ht="13.5"/>
    <row r="14713" s="92" customFormat="true" ht="13.5"/>
    <row r="14714" s="92" customFormat="true" ht="13.5"/>
    <row r="14715" s="92" customFormat="true" ht="13.5"/>
    <row r="14716" s="92" customFormat="true" ht="13.5"/>
    <row r="14717" s="92" customFormat="true" ht="13.5"/>
    <row r="14718" s="92" customFormat="true" ht="13.5"/>
    <row r="14719" s="92" customFormat="true" ht="13.5"/>
    <row r="14720" s="92" customFormat="true" ht="13.5"/>
    <row r="14721" s="92" customFormat="true" ht="13.5"/>
    <row r="14722" s="92" customFormat="true" ht="13.5"/>
    <row r="14723" s="92" customFormat="true" ht="13.5"/>
    <row r="14724" s="92" customFormat="true" ht="13.5"/>
    <row r="14725" s="92" customFormat="true" ht="13.5"/>
    <row r="14726" s="92" customFormat="true" ht="13.5"/>
    <row r="14727" s="92" customFormat="true" ht="13.5"/>
    <row r="14728" s="92" customFormat="true" ht="13.5"/>
    <row r="14729" s="92" customFormat="true" ht="13.5"/>
    <row r="14730" s="92" customFormat="true" ht="13.5"/>
    <row r="14731" s="92" customFormat="true" ht="13.5"/>
    <row r="14732" s="92" customFormat="true" ht="13.5"/>
    <row r="14733" s="92" customFormat="true" ht="13.5"/>
    <row r="14734" s="92" customFormat="true" ht="13.5"/>
    <row r="14735" s="92" customFormat="true" ht="13.5"/>
    <row r="14736" s="92" customFormat="true" ht="13.5"/>
    <row r="14737" s="92" customFormat="true" ht="13.5"/>
    <row r="14738" s="92" customFormat="true" ht="13.5"/>
    <row r="14739" s="92" customFormat="true" ht="13.5"/>
    <row r="14740" s="92" customFormat="true" ht="13.5"/>
    <row r="14741" s="92" customFormat="true" ht="13.5"/>
    <row r="14742" s="92" customFormat="true" ht="13.5"/>
    <row r="14743" s="92" customFormat="true" ht="13.5"/>
    <row r="14744" s="92" customFormat="true" ht="13.5"/>
    <row r="14745" s="92" customFormat="true" ht="13.5"/>
    <row r="14746" s="92" customFormat="true" ht="13.5"/>
    <row r="14747" s="92" customFormat="true" ht="13.5"/>
    <row r="14748" s="92" customFormat="true" ht="13.5"/>
    <row r="14749" s="92" customFormat="true" ht="13.5"/>
    <row r="14750" s="92" customFormat="true" ht="13.5"/>
    <row r="14751" s="92" customFormat="true" ht="13.5"/>
    <row r="14752" s="92" customFormat="true" ht="13.5"/>
    <row r="14753" s="92" customFormat="true" ht="13.5"/>
    <row r="14754" s="92" customFormat="true" ht="13.5"/>
    <row r="14755" s="92" customFormat="true" ht="13.5"/>
    <row r="14756" s="92" customFormat="true" ht="13.5"/>
    <row r="14757" s="92" customFormat="true" ht="13.5"/>
    <row r="14758" s="92" customFormat="true" ht="13.5"/>
    <row r="14759" s="92" customFormat="true" ht="13.5"/>
    <row r="14760" s="92" customFormat="true" ht="13.5"/>
    <row r="14761" s="92" customFormat="true" ht="13.5"/>
    <row r="14762" s="92" customFormat="true" ht="13.5"/>
    <row r="14763" s="92" customFormat="true" ht="13.5"/>
    <row r="14764" s="92" customFormat="true" ht="13.5"/>
    <row r="14765" s="92" customFormat="true" ht="13.5"/>
    <row r="14766" s="92" customFormat="true" ht="13.5"/>
    <row r="14767" s="92" customFormat="true" ht="13.5"/>
    <row r="14768" s="92" customFormat="true" ht="13.5"/>
    <row r="14769" s="92" customFormat="true" ht="13.5"/>
    <row r="14770" s="92" customFormat="true" ht="13.5"/>
    <row r="14771" s="92" customFormat="true" ht="13.5"/>
    <row r="14772" s="92" customFormat="true" ht="13.5"/>
    <row r="14773" s="92" customFormat="true" ht="13.5"/>
    <row r="14774" s="92" customFormat="true" ht="13.5"/>
    <row r="14775" s="92" customFormat="true" ht="13.5"/>
    <row r="14776" s="92" customFormat="true" ht="13.5"/>
    <row r="14777" s="92" customFormat="true" ht="13.5"/>
    <row r="14778" s="92" customFormat="true" ht="13.5"/>
    <row r="14779" s="92" customFormat="true" ht="13.5"/>
    <row r="14780" s="92" customFormat="true" ht="13.5"/>
    <row r="14781" s="92" customFormat="true" ht="13.5"/>
    <row r="14782" s="92" customFormat="true" ht="13.5"/>
    <row r="14783" s="92" customFormat="true" ht="13.5"/>
    <row r="14784" s="92" customFormat="true" ht="13.5"/>
    <row r="14785" s="92" customFormat="true" ht="13.5"/>
    <row r="14786" s="92" customFormat="true" ht="13.5"/>
    <row r="14787" s="92" customFormat="true" ht="13.5"/>
    <row r="14788" s="92" customFormat="true" ht="13.5"/>
    <row r="14789" s="92" customFormat="true" ht="13.5"/>
    <row r="14790" s="92" customFormat="true" ht="13.5"/>
    <row r="14791" s="92" customFormat="true" ht="13.5"/>
    <row r="14792" s="92" customFormat="true" ht="13.5"/>
    <row r="14793" s="92" customFormat="true" ht="13.5"/>
    <row r="14794" s="92" customFormat="true" ht="13.5"/>
    <row r="14795" s="92" customFormat="true" ht="13.5"/>
    <row r="14796" s="92" customFormat="true" ht="13.5"/>
    <row r="14797" s="92" customFormat="true" ht="13.5"/>
    <row r="14798" s="92" customFormat="true" ht="13.5"/>
    <row r="14799" s="92" customFormat="true" ht="13.5"/>
    <row r="14800" s="92" customFormat="true" ht="13.5"/>
    <row r="14801" s="92" customFormat="true" ht="13.5"/>
    <row r="14802" s="92" customFormat="true" ht="13.5"/>
    <row r="14803" s="92" customFormat="true" ht="13.5"/>
    <row r="14804" s="92" customFormat="true" ht="13.5"/>
    <row r="14805" s="92" customFormat="true" ht="13.5"/>
    <row r="14806" s="92" customFormat="true" ht="13.5"/>
    <row r="14807" s="92" customFormat="true" ht="13.5"/>
    <row r="14808" s="92" customFormat="true" ht="13.5"/>
    <row r="14809" s="92" customFormat="true" ht="13.5"/>
    <row r="14810" s="92" customFormat="true" ht="13.5"/>
    <row r="14811" s="92" customFormat="true" ht="13.5"/>
    <row r="14812" s="92" customFormat="true" ht="13.5"/>
    <row r="14813" s="92" customFormat="true" ht="13.5"/>
    <row r="14814" s="92" customFormat="true" ht="13.5"/>
    <row r="14815" s="92" customFormat="true" ht="13.5"/>
    <row r="14816" s="92" customFormat="true" ht="13.5"/>
    <row r="14817" s="92" customFormat="true" ht="13.5"/>
    <row r="14818" s="92" customFormat="true" ht="13.5"/>
    <row r="14819" s="92" customFormat="true" ht="13.5"/>
    <row r="14820" s="92" customFormat="true" ht="13.5"/>
    <row r="14821" s="92" customFormat="true" ht="13.5"/>
    <row r="14822" s="92" customFormat="true" ht="13.5"/>
    <row r="14823" s="92" customFormat="true" ht="13.5"/>
    <row r="14824" s="92" customFormat="true" ht="13.5"/>
    <row r="14825" s="92" customFormat="true" ht="13.5"/>
    <row r="14826" s="92" customFormat="true" ht="13.5"/>
    <row r="14827" s="92" customFormat="true" ht="13.5"/>
    <row r="14828" s="92" customFormat="true" ht="13.5"/>
    <row r="14829" s="92" customFormat="true" ht="13.5"/>
    <row r="14830" s="92" customFormat="true" ht="13.5"/>
    <row r="14831" s="92" customFormat="true" ht="13.5"/>
    <row r="14832" s="92" customFormat="true" ht="13.5"/>
    <row r="14833" s="92" customFormat="true" ht="13.5"/>
    <row r="14834" s="92" customFormat="true" ht="13.5"/>
    <row r="14835" s="92" customFormat="true" ht="13.5"/>
    <row r="14836" s="92" customFormat="true" ht="13.5"/>
    <row r="14837" s="92" customFormat="true" ht="13.5"/>
    <row r="14838" s="92" customFormat="true" ht="13.5"/>
    <row r="14839" s="92" customFormat="true" ht="13.5"/>
    <row r="14840" s="92" customFormat="true" ht="13.5"/>
    <row r="14841" s="92" customFormat="true" ht="13.5"/>
    <row r="14842" s="92" customFormat="true" ht="13.5"/>
    <row r="14843" s="92" customFormat="true" ht="13.5"/>
    <row r="14844" s="92" customFormat="true" ht="13.5"/>
    <row r="14845" s="92" customFormat="true" ht="13.5"/>
    <row r="14846" s="92" customFormat="true" ht="13.5"/>
    <row r="14847" s="92" customFormat="true" ht="13.5"/>
    <row r="14848" s="92" customFormat="true" ht="13.5"/>
    <row r="14849" s="92" customFormat="true" ht="13.5"/>
    <row r="14850" s="92" customFormat="true" ht="13.5"/>
    <row r="14851" s="92" customFormat="true" ht="13.5"/>
    <row r="14852" s="92" customFormat="true" ht="13.5"/>
    <row r="14853" s="92" customFormat="true" ht="13.5"/>
    <row r="14854" s="92" customFormat="true" ht="13.5"/>
    <row r="14855" s="92" customFormat="true" ht="13.5"/>
    <row r="14856" s="92" customFormat="true" ht="13.5"/>
    <row r="14857" s="92" customFormat="true" ht="13.5"/>
    <row r="14858" s="92" customFormat="true" ht="13.5"/>
    <row r="14859" s="92" customFormat="true" ht="13.5"/>
    <row r="14860" s="92" customFormat="true" ht="13.5"/>
    <row r="14861" s="92" customFormat="true" ht="13.5"/>
    <row r="14862" s="92" customFormat="true" ht="13.5"/>
    <row r="14863" s="92" customFormat="true" ht="13.5"/>
    <row r="14864" s="92" customFormat="true" ht="13.5"/>
    <row r="14865" s="92" customFormat="true" ht="13.5"/>
    <row r="14866" s="92" customFormat="true" ht="13.5"/>
    <row r="14867" s="92" customFormat="true" ht="13.5"/>
    <row r="14868" s="92" customFormat="true" ht="13.5"/>
    <row r="14869" s="92" customFormat="true" ht="13.5"/>
    <row r="14870" s="92" customFormat="true" ht="13.5"/>
    <row r="14871" s="92" customFormat="true" ht="13.5"/>
    <row r="14872" s="92" customFormat="true" ht="13.5"/>
    <row r="14873" s="92" customFormat="true" ht="13.5"/>
    <row r="14874" s="92" customFormat="true" ht="13.5"/>
    <row r="14875" s="92" customFormat="true" ht="13.5"/>
    <row r="14876" s="92" customFormat="true" ht="13.5"/>
    <row r="14877" s="92" customFormat="true" ht="13.5"/>
    <row r="14878" s="92" customFormat="true" ht="13.5"/>
    <row r="14879" s="92" customFormat="true" ht="13.5"/>
    <row r="14880" s="92" customFormat="true" ht="13.5"/>
    <row r="14881" s="92" customFormat="true" ht="13.5"/>
    <row r="14882" s="92" customFormat="true" ht="13.5"/>
    <row r="14883" s="92" customFormat="true" ht="13.5"/>
    <row r="14884" s="92" customFormat="true" ht="13.5"/>
    <row r="14885" s="92" customFormat="true" ht="13.5"/>
    <row r="14886" s="92" customFormat="true" ht="13.5"/>
    <row r="14887" s="92" customFormat="true" ht="13.5"/>
    <row r="14888" s="92" customFormat="true" ht="13.5"/>
    <row r="14889" s="92" customFormat="true" ht="13.5"/>
    <row r="14890" s="92" customFormat="true" ht="13.5"/>
    <row r="14891" s="92" customFormat="true" ht="13.5"/>
    <row r="14892" s="92" customFormat="true" ht="13.5"/>
    <row r="14893" s="92" customFormat="true" ht="13.5"/>
    <row r="14894" s="92" customFormat="true" ht="13.5"/>
    <row r="14895" s="92" customFormat="true" ht="13.5"/>
    <row r="14896" s="92" customFormat="true" ht="13.5"/>
    <row r="14897" s="92" customFormat="true" ht="13.5"/>
    <row r="14898" s="92" customFormat="true" ht="13.5"/>
    <row r="14899" s="92" customFormat="true" ht="13.5"/>
    <row r="14900" s="92" customFormat="true" ht="13.5"/>
    <row r="14901" s="92" customFormat="true" ht="13.5"/>
    <row r="14902" s="92" customFormat="true" ht="13.5"/>
    <row r="14903" s="92" customFormat="true" ht="13.5"/>
    <row r="14904" s="92" customFormat="true" ht="13.5"/>
    <row r="14905" s="92" customFormat="true" ht="13.5"/>
    <row r="14906" s="92" customFormat="true" ht="13.5"/>
    <row r="14907" s="92" customFormat="true" ht="13.5"/>
    <row r="14908" s="92" customFormat="true" ht="13.5"/>
    <row r="14909" s="92" customFormat="true" ht="13.5"/>
    <row r="14910" s="92" customFormat="true" ht="13.5"/>
    <row r="14911" s="92" customFormat="true" ht="13.5"/>
    <row r="14912" s="92" customFormat="true" ht="13.5"/>
    <row r="14913" s="92" customFormat="true" ht="13.5"/>
    <row r="14914" s="92" customFormat="true" ht="13.5"/>
    <row r="14915" s="92" customFormat="true" ht="13.5"/>
    <row r="14916" s="92" customFormat="true" ht="13.5"/>
    <row r="14917" s="92" customFormat="true" ht="13.5"/>
    <row r="14918" s="92" customFormat="true" ht="13.5"/>
    <row r="14919" s="92" customFormat="true" ht="13.5"/>
    <row r="14920" s="92" customFormat="true" ht="13.5"/>
    <row r="14921" s="92" customFormat="true" ht="13.5"/>
    <row r="14922" s="92" customFormat="true" ht="13.5"/>
    <row r="14923" s="92" customFormat="true" ht="13.5"/>
    <row r="14924" s="92" customFormat="true" ht="13.5"/>
    <row r="14925" s="92" customFormat="true" ht="13.5"/>
    <row r="14926" s="92" customFormat="true" ht="13.5"/>
    <row r="14927" s="92" customFormat="true" ht="13.5"/>
    <row r="14928" s="92" customFormat="true" ht="13.5"/>
    <row r="14929" s="92" customFormat="true" ht="13.5"/>
    <row r="14930" s="92" customFormat="true" ht="13.5"/>
    <row r="14931" s="92" customFormat="true" ht="13.5"/>
    <row r="14932" s="92" customFormat="true" ht="13.5"/>
    <row r="14933" s="92" customFormat="true" ht="13.5"/>
    <row r="14934" s="92" customFormat="true" ht="13.5"/>
    <row r="14935" s="92" customFormat="true" ht="13.5"/>
    <row r="14936" s="92" customFormat="true" ht="13.5"/>
    <row r="14937" s="92" customFormat="true" ht="13.5"/>
    <row r="14938" s="92" customFormat="true" ht="13.5"/>
    <row r="14939" s="92" customFormat="true" ht="13.5"/>
    <row r="14940" s="92" customFormat="true" ht="13.5"/>
    <row r="14941" s="92" customFormat="true" ht="13.5"/>
    <row r="14942" s="92" customFormat="true" ht="13.5"/>
    <row r="14943" s="92" customFormat="true" ht="13.5"/>
    <row r="14944" s="92" customFormat="true" ht="13.5"/>
    <row r="14945" s="92" customFormat="true" ht="13.5"/>
    <row r="14946" s="92" customFormat="true" ht="13.5"/>
    <row r="14947" s="92" customFormat="true" ht="13.5"/>
    <row r="14948" s="92" customFormat="true" ht="13.5"/>
    <row r="14949" s="92" customFormat="true" ht="13.5"/>
    <row r="14950" s="92" customFormat="true" ht="13.5"/>
    <row r="14951" s="92" customFormat="true" ht="13.5"/>
    <row r="14952" s="92" customFormat="true" ht="13.5"/>
    <row r="14953" s="92" customFormat="true" ht="13.5"/>
    <row r="14954" s="92" customFormat="true" ht="13.5"/>
    <row r="14955" s="92" customFormat="true" ht="13.5"/>
    <row r="14956" s="92" customFormat="true" ht="13.5"/>
    <row r="14957" s="92" customFormat="true" ht="13.5"/>
    <row r="14958" s="92" customFormat="true" ht="13.5"/>
    <row r="14959" s="92" customFormat="true" ht="13.5"/>
    <row r="14960" s="92" customFormat="true" ht="13.5"/>
    <row r="14961" s="92" customFormat="true" ht="13.5"/>
    <row r="14962" s="92" customFormat="true" ht="13.5"/>
    <row r="14963" s="92" customFormat="true" ht="13.5"/>
    <row r="14964" s="92" customFormat="true" ht="13.5"/>
    <row r="14965" s="92" customFormat="true" ht="13.5"/>
    <row r="14966" s="92" customFormat="true" ht="13.5"/>
    <row r="14967" s="92" customFormat="true" ht="13.5"/>
    <row r="14968" s="92" customFormat="true" ht="13.5"/>
    <row r="14969" s="92" customFormat="true" ht="13.5"/>
    <row r="14970" s="92" customFormat="true" ht="13.5"/>
    <row r="14971" s="92" customFormat="true" ht="13.5"/>
    <row r="14972" s="92" customFormat="true" ht="13.5"/>
    <row r="14973" s="92" customFormat="true" ht="13.5"/>
    <row r="14974" s="92" customFormat="true" ht="13.5"/>
    <row r="14975" s="92" customFormat="true" ht="13.5"/>
    <row r="14976" s="92" customFormat="true" ht="13.5"/>
    <row r="14977" s="92" customFormat="true" ht="13.5"/>
    <row r="14978" s="92" customFormat="true" ht="13.5"/>
    <row r="14979" s="92" customFormat="true" ht="13.5"/>
    <row r="14980" s="92" customFormat="true" ht="13.5"/>
    <row r="14981" s="92" customFormat="true" ht="13.5"/>
    <row r="14982" s="92" customFormat="true" ht="13.5"/>
    <row r="14983" s="92" customFormat="true" ht="13.5"/>
    <row r="14984" s="92" customFormat="true" ht="13.5"/>
    <row r="14985" s="92" customFormat="true" ht="13.5"/>
    <row r="14986" s="92" customFormat="true" ht="13.5"/>
    <row r="14987" s="92" customFormat="true" ht="13.5"/>
    <row r="14988" s="92" customFormat="true" ht="13.5"/>
    <row r="14989" s="92" customFormat="true" ht="13.5"/>
    <row r="14990" s="92" customFormat="true" ht="13.5"/>
    <row r="14991" s="92" customFormat="true" ht="13.5"/>
    <row r="14992" s="92" customFormat="true" ht="13.5"/>
    <row r="14993" s="92" customFormat="true" ht="13.5"/>
    <row r="14994" s="92" customFormat="true" ht="13.5"/>
    <row r="14995" s="92" customFormat="true" ht="13.5"/>
    <row r="14996" s="92" customFormat="true" ht="13.5"/>
    <row r="14997" s="92" customFormat="true" ht="13.5"/>
    <row r="14998" s="92" customFormat="true" ht="13.5"/>
    <row r="14999" s="92" customFormat="true" ht="13.5"/>
    <row r="15000" s="92" customFormat="true" ht="13.5"/>
    <row r="15001" s="92" customFormat="true" ht="13.5"/>
    <row r="15002" s="92" customFormat="true" ht="13.5"/>
    <row r="15003" s="92" customFormat="true" ht="13.5"/>
    <row r="15004" s="92" customFormat="true" ht="13.5"/>
    <row r="15005" s="92" customFormat="true" ht="13.5"/>
    <row r="15006" s="92" customFormat="true" ht="13.5"/>
    <row r="15007" s="92" customFormat="true" ht="13.5"/>
    <row r="15008" s="92" customFormat="true" ht="13.5"/>
    <row r="15009" s="92" customFormat="true" ht="13.5"/>
    <row r="15010" s="92" customFormat="true" ht="13.5"/>
    <row r="15011" s="92" customFormat="true" ht="13.5"/>
    <row r="15012" s="92" customFormat="true" ht="13.5"/>
    <row r="15013" s="92" customFormat="true" ht="13.5"/>
    <row r="15014" s="92" customFormat="true" ht="13.5"/>
    <row r="15015" s="92" customFormat="true" ht="13.5"/>
    <row r="15016" s="92" customFormat="true" ht="13.5"/>
    <row r="15017" s="92" customFormat="true" ht="13.5"/>
    <row r="15018" s="92" customFormat="true" ht="13.5"/>
    <row r="15019" s="92" customFormat="true" ht="13.5"/>
    <row r="15020" s="92" customFormat="true" ht="13.5"/>
    <row r="15021" s="92" customFormat="true" ht="13.5"/>
    <row r="15022" s="92" customFormat="true" ht="13.5"/>
    <row r="15023" s="92" customFormat="true" ht="13.5"/>
    <row r="15024" s="92" customFormat="true" ht="13.5"/>
    <row r="15025" s="92" customFormat="true" ht="13.5"/>
    <row r="15026" s="92" customFormat="true" ht="13.5"/>
    <row r="15027" s="92" customFormat="true" ht="13.5"/>
    <row r="15028" s="92" customFormat="true" ht="13.5"/>
    <row r="15029" s="92" customFormat="true" ht="13.5"/>
    <row r="15030" s="92" customFormat="true" ht="13.5"/>
    <row r="15031" s="92" customFormat="true" ht="13.5"/>
    <row r="15032" s="92" customFormat="true" ht="13.5"/>
    <row r="15033" s="92" customFormat="true" ht="13.5"/>
    <row r="15034" s="92" customFormat="true" ht="13.5"/>
    <row r="15035" s="92" customFormat="true" ht="13.5"/>
    <row r="15036" s="92" customFormat="true" ht="13.5"/>
    <row r="15037" s="92" customFormat="true" ht="13.5"/>
    <row r="15038" s="92" customFormat="true" ht="13.5"/>
    <row r="15039" s="92" customFormat="true" ht="13.5"/>
    <row r="15040" s="92" customFormat="true" ht="13.5"/>
    <row r="15041" s="92" customFormat="true" ht="13.5"/>
    <row r="15042" s="92" customFormat="true" ht="13.5"/>
    <row r="15043" s="92" customFormat="true" ht="13.5"/>
    <row r="15044" s="92" customFormat="true" ht="13.5"/>
    <row r="15045" s="92" customFormat="true" ht="13.5"/>
    <row r="15046" s="92" customFormat="true" ht="13.5"/>
    <row r="15047" s="92" customFormat="true" ht="13.5"/>
    <row r="15048" s="92" customFormat="true" ht="13.5"/>
    <row r="15049" s="92" customFormat="true" ht="13.5"/>
    <row r="15050" s="92" customFormat="true" ht="13.5"/>
    <row r="15051" s="92" customFormat="true" ht="13.5"/>
    <row r="15052" s="92" customFormat="true" ht="13.5"/>
    <row r="15053" s="92" customFormat="true" ht="13.5"/>
    <row r="15054" s="92" customFormat="true" ht="13.5"/>
    <row r="15055" s="92" customFormat="true" ht="13.5"/>
    <row r="15056" s="92" customFormat="true" ht="13.5"/>
    <row r="15057" s="92" customFormat="true" ht="13.5"/>
    <row r="15058" s="92" customFormat="true" ht="13.5"/>
    <row r="15059" s="92" customFormat="true" ht="13.5"/>
    <row r="15060" s="92" customFormat="true" ht="13.5"/>
    <row r="15061" s="92" customFormat="true" ht="13.5"/>
    <row r="15062" s="92" customFormat="true" ht="13.5"/>
    <row r="15063" s="92" customFormat="true" ht="13.5"/>
    <row r="15064" s="92" customFormat="true" ht="13.5"/>
    <row r="15065" s="92" customFormat="true" ht="13.5"/>
    <row r="15066" s="92" customFormat="true" ht="13.5"/>
    <row r="15067" s="92" customFormat="true" ht="13.5"/>
    <row r="15068" s="92" customFormat="true" ht="13.5"/>
    <row r="15069" s="92" customFormat="true" ht="13.5"/>
    <row r="15070" s="92" customFormat="true" ht="13.5"/>
    <row r="15071" s="92" customFormat="true" ht="13.5"/>
    <row r="15072" s="92" customFormat="true" ht="13.5"/>
    <row r="15073" s="92" customFormat="true" ht="13.5"/>
    <row r="15074" s="92" customFormat="true" ht="13.5"/>
    <row r="15075" s="92" customFormat="true" ht="13.5"/>
    <row r="15076" s="92" customFormat="true" ht="13.5"/>
    <row r="15077" s="92" customFormat="true" ht="13.5"/>
    <row r="15078" s="92" customFormat="true" ht="13.5"/>
    <row r="15079" s="92" customFormat="true" ht="13.5"/>
    <row r="15080" s="92" customFormat="true" ht="13.5"/>
    <row r="15081" s="92" customFormat="true" ht="13.5"/>
    <row r="15082" s="92" customFormat="true" ht="13.5"/>
    <row r="15083" s="92" customFormat="true" ht="13.5"/>
    <row r="15084" s="92" customFormat="true" ht="13.5"/>
    <row r="15085" s="92" customFormat="true" ht="13.5"/>
    <row r="15086" s="92" customFormat="true" ht="13.5"/>
    <row r="15087" s="92" customFormat="true" ht="13.5"/>
    <row r="15088" s="92" customFormat="true" ht="13.5"/>
    <row r="15089" s="92" customFormat="true" ht="13.5"/>
    <row r="15090" s="92" customFormat="true" ht="13.5"/>
    <row r="15091" s="92" customFormat="true" ht="13.5"/>
    <row r="15092" s="92" customFormat="true" ht="13.5"/>
    <row r="15093" s="92" customFormat="true" ht="13.5"/>
    <row r="15094" s="92" customFormat="true" ht="13.5"/>
    <row r="15095" s="92" customFormat="true" ht="13.5"/>
    <row r="15096" s="92" customFormat="true" ht="13.5"/>
    <row r="15097" s="92" customFormat="true" ht="13.5"/>
    <row r="15098" s="92" customFormat="true" ht="13.5"/>
    <row r="15099" s="92" customFormat="true" ht="13.5"/>
    <row r="15100" s="92" customFormat="true" ht="13.5"/>
    <row r="15101" s="92" customFormat="true" ht="13.5"/>
    <row r="15102" s="92" customFormat="true" ht="13.5"/>
    <row r="15103" s="92" customFormat="true" ht="13.5"/>
    <row r="15104" s="92" customFormat="true" ht="13.5"/>
    <row r="15105" s="92" customFormat="true" ht="13.5"/>
    <row r="15106" s="92" customFormat="true" ht="13.5"/>
    <row r="15107" s="92" customFormat="true" ht="13.5"/>
    <row r="15108" s="92" customFormat="true" ht="13.5"/>
    <row r="15109" s="92" customFormat="true" ht="13.5"/>
    <row r="15110" s="92" customFormat="true" ht="13.5"/>
    <row r="15111" s="92" customFormat="true" ht="13.5"/>
    <row r="15112" s="92" customFormat="true" ht="13.5"/>
    <row r="15113" s="92" customFormat="true" ht="13.5"/>
    <row r="15114" s="92" customFormat="true" ht="13.5"/>
    <row r="15115" s="92" customFormat="true" ht="13.5"/>
    <row r="15116" s="92" customFormat="true" ht="13.5"/>
    <row r="15117" s="92" customFormat="true" ht="13.5"/>
    <row r="15118" s="92" customFormat="true" ht="13.5"/>
    <row r="15119" s="92" customFormat="true" ht="13.5"/>
    <row r="15120" s="92" customFormat="true" ht="13.5"/>
    <row r="15121" s="92" customFormat="true" ht="13.5"/>
    <row r="15122" s="92" customFormat="true" ht="13.5"/>
    <row r="15123" s="92" customFormat="true" ht="13.5"/>
    <row r="15124" s="92" customFormat="true" ht="13.5"/>
    <row r="15125" s="92" customFormat="true" ht="13.5"/>
    <row r="15126" s="92" customFormat="true" ht="13.5"/>
    <row r="15127" s="92" customFormat="true" ht="13.5"/>
    <row r="15128" s="92" customFormat="true" ht="13.5"/>
    <row r="15129" s="92" customFormat="true" ht="13.5"/>
    <row r="15130" s="92" customFormat="true" ht="13.5"/>
    <row r="15131" s="92" customFormat="true" ht="13.5"/>
    <row r="15132" s="92" customFormat="true" ht="13.5"/>
    <row r="15133" s="92" customFormat="true" ht="13.5"/>
    <row r="15134" s="92" customFormat="true" ht="13.5"/>
    <row r="15135" s="92" customFormat="true" ht="13.5"/>
    <row r="15136" s="92" customFormat="true" ht="13.5"/>
    <row r="15137" s="92" customFormat="true" ht="13.5"/>
    <row r="15138" s="92" customFormat="true" ht="13.5"/>
    <row r="15139" s="92" customFormat="true" ht="13.5"/>
    <row r="15140" s="92" customFormat="true" ht="13.5"/>
    <row r="15141" s="92" customFormat="true" ht="13.5"/>
    <row r="15142" s="92" customFormat="true" ht="13.5"/>
    <row r="15143" s="92" customFormat="true" ht="13.5"/>
    <row r="15144" s="92" customFormat="true" ht="13.5"/>
    <row r="15145" s="92" customFormat="true" ht="13.5"/>
    <row r="15146" s="92" customFormat="true" ht="13.5"/>
    <row r="15147" s="92" customFormat="true" ht="13.5"/>
    <row r="15148" s="92" customFormat="true" ht="13.5"/>
    <row r="15149" s="92" customFormat="true" ht="13.5"/>
    <row r="15150" s="92" customFormat="true" ht="13.5"/>
    <row r="15151" s="92" customFormat="true" ht="13.5"/>
    <row r="15152" s="92" customFormat="true" ht="13.5"/>
    <row r="15153" s="92" customFormat="true" ht="13.5"/>
    <row r="15154" s="92" customFormat="true" ht="13.5"/>
    <row r="15155" s="92" customFormat="true" ht="13.5"/>
    <row r="15156" s="92" customFormat="true" ht="13.5"/>
    <row r="15157" s="92" customFormat="true" ht="13.5"/>
    <row r="15158" s="92" customFormat="true" ht="13.5"/>
    <row r="15159" s="92" customFormat="true" ht="13.5"/>
    <row r="15160" s="92" customFormat="true" ht="13.5"/>
    <row r="15161" s="92" customFormat="true" ht="13.5"/>
    <row r="15162" s="92" customFormat="true" ht="13.5"/>
    <row r="15163" s="92" customFormat="true" ht="13.5"/>
    <row r="15164" s="92" customFormat="true" ht="13.5"/>
    <row r="15165" s="92" customFormat="true" ht="13.5"/>
    <row r="15166" s="92" customFormat="true" ht="13.5"/>
    <row r="15167" s="92" customFormat="true" ht="13.5"/>
    <row r="15168" s="92" customFormat="true" ht="13.5"/>
    <row r="15169" s="92" customFormat="true" ht="13.5"/>
    <row r="15170" s="92" customFormat="true" ht="13.5"/>
    <row r="15171" s="92" customFormat="true" ht="13.5"/>
    <row r="15172" s="92" customFormat="true" ht="13.5"/>
    <row r="15173" s="92" customFormat="true" ht="13.5"/>
    <row r="15174" s="92" customFormat="true" ht="13.5"/>
    <row r="15175" s="92" customFormat="true" ht="13.5"/>
    <row r="15176" s="92" customFormat="true" ht="13.5"/>
    <row r="15177" s="92" customFormat="true" ht="13.5"/>
    <row r="15178" s="92" customFormat="true" ht="13.5"/>
    <row r="15179" s="92" customFormat="true" ht="13.5"/>
    <row r="15180" s="92" customFormat="true" ht="13.5"/>
    <row r="15181" s="92" customFormat="true" ht="13.5"/>
    <row r="15182" s="92" customFormat="true" ht="13.5"/>
    <row r="15183" s="92" customFormat="true" ht="13.5"/>
    <row r="15184" s="92" customFormat="true" ht="13.5"/>
    <row r="15185" s="92" customFormat="true" ht="13.5"/>
    <row r="15186" s="92" customFormat="true" ht="13.5"/>
    <row r="15187" s="92" customFormat="true" ht="13.5"/>
    <row r="15188" s="92" customFormat="true" ht="13.5"/>
    <row r="15189" s="92" customFormat="true" ht="13.5"/>
    <row r="15190" s="92" customFormat="true" ht="13.5"/>
    <row r="15191" s="92" customFormat="true" ht="13.5"/>
    <row r="15192" s="92" customFormat="true" ht="13.5"/>
    <row r="15193" s="92" customFormat="true" ht="13.5"/>
    <row r="15194" s="92" customFormat="true" ht="13.5"/>
    <row r="15195" s="92" customFormat="true" ht="13.5"/>
    <row r="15196" s="92" customFormat="true" ht="13.5"/>
    <row r="15197" s="92" customFormat="true" ht="13.5"/>
    <row r="15198" s="92" customFormat="true" ht="13.5"/>
    <row r="15199" s="92" customFormat="true" ht="13.5"/>
    <row r="15200" s="92" customFormat="true" ht="13.5"/>
    <row r="15201" s="92" customFormat="true" ht="13.5"/>
    <row r="15202" s="92" customFormat="true" ht="13.5"/>
    <row r="15203" s="92" customFormat="true" ht="13.5"/>
    <row r="15204" s="92" customFormat="true" ht="13.5"/>
    <row r="15205" s="92" customFormat="true" ht="13.5"/>
    <row r="15206" s="92" customFormat="true" ht="13.5"/>
    <row r="15207" s="92" customFormat="true" ht="13.5"/>
    <row r="15208" s="92" customFormat="true" ht="13.5"/>
    <row r="15209" s="92" customFormat="true" ht="13.5"/>
    <row r="15210" s="92" customFormat="true" ht="13.5"/>
    <row r="15211" s="92" customFormat="true" ht="13.5"/>
    <row r="15212" s="92" customFormat="true" ht="13.5"/>
    <row r="15213" s="92" customFormat="true" ht="13.5"/>
    <row r="15214" s="92" customFormat="true" ht="13.5"/>
    <row r="15215" s="92" customFormat="true" ht="13.5"/>
    <row r="15216" s="92" customFormat="true" ht="13.5"/>
    <row r="15217" s="92" customFormat="true" ht="13.5"/>
    <row r="15218" s="92" customFormat="true" ht="13.5"/>
    <row r="15219" s="92" customFormat="true" ht="13.5"/>
    <row r="15220" s="92" customFormat="true" ht="13.5"/>
    <row r="15221" s="92" customFormat="true" ht="13.5"/>
    <row r="15222" s="92" customFormat="true" ht="13.5"/>
    <row r="15223" s="92" customFormat="true" ht="13.5"/>
    <row r="15224" s="92" customFormat="true" ht="13.5"/>
    <row r="15225" s="92" customFormat="true" ht="13.5"/>
    <row r="15226" s="92" customFormat="true" ht="13.5"/>
    <row r="15227" s="92" customFormat="true" ht="13.5"/>
    <row r="15228" s="92" customFormat="true" ht="13.5"/>
    <row r="15229" s="92" customFormat="true" ht="13.5"/>
    <row r="15230" s="92" customFormat="true" ht="13.5"/>
    <row r="15231" s="92" customFormat="true" ht="13.5"/>
    <row r="15232" s="92" customFormat="true" ht="13.5"/>
    <row r="15233" s="92" customFormat="true" ht="13.5"/>
    <row r="15234" s="92" customFormat="true" ht="13.5"/>
    <row r="15235" s="92" customFormat="true" ht="13.5"/>
    <row r="15236" s="92" customFormat="true" ht="13.5"/>
    <row r="15237" s="92" customFormat="true" ht="13.5"/>
    <row r="15238" s="92" customFormat="true" ht="13.5"/>
    <row r="15239" s="92" customFormat="true" ht="13.5"/>
    <row r="15240" s="92" customFormat="true" ht="13.5"/>
    <row r="15241" s="92" customFormat="true" ht="13.5"/>
    <row r="15242" s="92" customFormat="true" ht="13.5"/>
    <row r="15243" s="92" customFormat="true" ht="13.5"/>
    <row r="15244" s="92" customFormat="true" ht="13.5"/>
    <row r="15245" s="92" customFormat="true" ht="13.5"/>
    <row r="15246" s="92" customFormat="true" ht="13.5"/>
    <row r="15247" s="92" customFormat="true" ht="13.5"/>
    <row r="15248" s="92" customFormat="true" ht="13.5"/>
    <row r="15249" s="92" customFormat="true" ht="13.5"/>
    <row r="15250" s="92" customFormat="true" ht="13.5"/>
    <row r="15251" s="92" customFormat="true" ht="13.5"/>
    <row r="15252" s="92" customFormat="true" ht="13.5"/>
    <row r="15253" s="92" customFormat="true" ht="13.5"/>
    <row r="15254" s="92" customFormat="true" ht="13.5"/>
    <row r="15255" s="92" customFormat="true" ht="13.5"/>
    <row r="15256" s="92" customFormat="true" ht="13.5"/>
    <row r="15257" s="92" customFormat="true" ht="13.5"/>
    <row r="15258" s="92" customFormat="true" ht="13.5"/>
    <row r="15259" s="92" customFormat="true" ht="13.5"/>
    <row r="15260" s="92" customFormat="true" ht="13.5"/>
    <row r="15261" s="92" customFormat="true" ht="13.5"/>
    <row r="15262" s="92" customFormat="true" ht="13.5"/>
    <row r="15263" s="92" customFormat="true" ht="13.5"/>
    <row r="15264" s="92" customFormat="true" ht="13.5"/>
    <row r="15265" s="92" customFormat="true" ht="13.5"/>
    <row r="15266" s="92" customFormat="true" ht="13.5"/>
    <row r="15267" s="92" customFormat="true" ht="13.5"/>
    <row r="15268" s="92" customFormat="true" ht="13.5"/>
    <row r="15269" s="92" customFormat="true" ht="13.5"/>
    <row r="15270" s="92" customFormat="true" ht="13.5"/>
    <row r="15271" s="92" customFormat="true" ht="13.5"/>
    <row r="15272" s="92" customFormat="true" ht="13.5"/>
    <row r="15273" s="92" customFormat="true" ht="13.5"/>
    <row r="15274" s="92" customFormat="true" ht="13.5"/>
    <row r="15275" s="92" customFormat="true" ht="13.5"/>
    <row r="15276" s="92" customFormat="true" ht="13.5"/>
    <row r="15277" s="92" customFormat="true" ht="13.5"/>
    <row r="15278" s="92" customFormat="true" ht="13.5"/>
    <row r="15279" s="92" customFormat="true" ht="13.5"/>
    <row r="15280" s="92" customFormat="true" ht="13.5"/>
    <row r="15281" s="92" customFormat="true" ht="13.5"/>
    <row r="15282" s="92" customFormat="true" ht="13.5"/>
    <row r="15283" s="92" customFormat="true" ht="13.5"/>
    <row r="15284" s="92" customFormat="true" ht="13.5"/>
    <row r="15285" s="92" customFormat="true" ht="13.5"/>
    <row r="15286" s="92" customFormat="true" ht="13.5"/>
    <row r="15287" s="92" customFormat="true" ht="13.5"/>
    <row r="15288" s="92" customFormat="true" ht="13.5"/>
    <row r="15289" s="92" customFormat="true" ht="13.5"/>
    <row r="15290" s="92" customFormat="true" ht="13.5"/>
    <row r="15291" s="92" customFormat="true" ht="13.5"/>
    <row r="15292" s="92" customFormat="true" ht="13.5"/>
    <row r="15293" s="92" customFormat="true" ht="13.5"/>
    <row r="15294" s="92" customFormat="true" ht="13.5"/>
    <row r="15295" s="92" customFormat="true" ht="13.5"/>
    <row r="15296" s="92" customFormat="true" ht="13.5"/>
    <row r="15297" s="92" customFormat="true" ht="13.5"/>
    <row r="15298" s="92" customFormat="true" ht="13.5"/>
    <row r="15299" s="92" customFormat="true" ht="13.5"/>
    <row r="15300" s="92" customFormat="true" ht="13.5"/>
    <row r="15301" s="92" customFormat="true" ht="13.5"/>
    <row r="15302" s="92" customFormat="true" ht="13.5"/>
    <row r="15303" s="92" customFormat="true" ht="13.5"/>
    <row r="15304" s="92" customFormat="true" ht="13.5"/>
    <row r="15305" s="92" customFormat="true" ht="13.5"/>
    <row r="15306" s="92" customFormat="true" ht="13.5"/>
    <row r="15307" s="92" customFormat="true" ht="13.5"/>
    <row r="15308" s="92" customFormat="true" ht="13.5"/>
    <row r="15309" s="92" customFormat="true" ht="13.5"/>
    <row r="15310" s="92" customFormat="true" ht="13.5"/>
    <row r="15311" s="92" customFormat="true" ht="13.5"/>
    <row r="15312" s="92" customFormat="true" ht="13.5"/>
    <row r="15313" s="92" customFormat="true" ht="13.5"/>
    <row r="15314" s="92" customFormat="true" ht="13.5"/>
    <row r="15315" s="92" customFormat="true" ht="13.5"/>
    <row r="15316" s="92" customFormat="true" ht="13.5"/>
    <row r="15317" s="92" customFormat="true" ht="13.5"/>
    <row r="15318" s="92" customFormat="true" ht="13.5"/>
    <row r="15319" s="92" customFormat="true" ht="13.5"/>
    <row r="15320" s="92" customFormat="true" ht="13.5"/>
    <row r="15321" s="92" customFormat="true" ht="13.5"/>
    <row r="15322" s="92" customFormat="true" ht="13.5"/>
    <row r="15323" s="92" customFormat="true" ht="13.5"/>
    <row r="15324" s="92" customFormat="true" ht="13.5"/>
    <row r="15325" s="92" customFormat="true" ht="13.5"/>
    <row r="15326" s="92" customFormat="true" ht="13.5"/>
    <row r="15327" s="92" customFormat="true" ht="13.5"/>
    <row r="15328" s="92" customFormat="true" ht="13.5"/>
    <row r="15329" s="92" customFormat="true" ht="13.5"/>
    <row r="15330" s="92" customFormat="true" ht="13.5"/>
    <row r="15331" s="92" customFormat="true" ht="13.5"/>
    <row r="15332" s="92" customFormat="true" ht="13.5"/>
    <row r="15333" s="92" customFormat="true" ht="13.5"/>
    <row r="15334" s="92" customFormat="true" ht="13.5"/>
    <row r="15335" s="92" customFormat="true" ht="13.5"/>
    <row r="15336" s="92" customFormat="true" ht="13.5"/>
    <row r="15337" s="92" customFormat="true" ht="13.5"/>
    <row r="15338" s="92" customFormat="true" ht="13.5"/>
    <row r="15339" s="92" customFormat="true" ht="13.5"/>
    <row r="15340" s="92" customFormat="true" ht="13.5"/>
    <row r="15341" s="92" customFormat="true" ht="13.5"/>
    <row r="15342" s="92" customFormat="true" ht="13.5"/>
    <row r="15343" s="92" customFormat="true" ht="13.5"/>
    <row r="15344" s="92" customFormat="true" ht="13.5"/>
    <row r="15345" s="92" customFormat="true" ht="13.5"/>
    <row r="15346" s="92" customFormat="true" ht="13.5"/>
    <row r="15347" s="92" customFormat="true" ht="13.5"/>
    <row r="15348" s="92" customFormat="true" ht="13.5"/>
    <row r="15349" s="92" customFormat="true" ht="13.5"/>
    <row r="15350" s="92" customFormat="true" ht="13.5"/>
    <row r="15351" s="92" customFormat="true" ht="13.5"/>
    <row r="15352" s="92" customFormat="true" ht="13.5"/>
    <row r="15353" s="92" customFormat="true" ht="13.5"/>
    <row r="15354" s="92" customFormat="true" ht="13.5"/>
    <row r="15355" s="92" customFormat="true" ht="13.5"/>
    <row r="15356" s="92" customFormat="true" ht="13.5"/>
    <row r="15357" s="92" customFormat="true" ht="13.5"/>
    <row r="15358" s="92" customFormat="true" ht="13.5"/>
    <row r="15359" s="92" customFormat="true" ht="13.5"/>
    <row r="15360" s="92" customFormat="true" ht="13.5"/>
    <row r="15361" s="92" customFormat="true" ht="13.5"/>
    <row r="15362" s="92" customFormat="true" ht="13.5"/>
    <row r="15363" s="92" customFormat="true" ht="13.5"/>
    <row r="15364" s="92" customFormat="true" ht="13.5"/>
    <row r="15365" s="92" customFormat="true" ht="13.5"/>
    <row r="15366" s="92" customFormat="true" ht="13.5"/>
    <row r="15367" s="92" customFormat="true" ht="13.5"/>
    <row r="15368" s="92" customFormat="true" ht="13.5"/>
    <row r="15369" s="92" customFormat="true" ht="13.5"/>
    <row r="15370" s="92" customFormat="true" ht="13.5"/>
    <row r="15371" s="92" customFormat="true" ht="13.5"/>
    <row r="15372" s="92" customFormat="true" ht="13.5"/>
    <row r="15373" s="92" customFormat="true" ht="13.5"/>
    <row r="15374" s="92" customFormat="true" ht="13.5"/>
    <row r="15375" s="92" customFormat="true" ht="13.5"/>
    <row r="15376" s="92" customFormat="true" ht="13.5"/>
    <row r="15377" s="92" customFormat="true" ht="13.5"/>
    <row r="15378" s="92" customFormat="true" ht="13.5"/>
    <row r="15379" s="92" customFormat="true" ht="13.5"/>
    <row r="15380" s="92" customFormat="true" ht="13.5"/>
    <row r="15381" s="92" customFormat="true" ht="13.5"/>
    <row r="15382" s="92" customFormat="true" ht="13.5"/>
    <row r="15383" s="92" customFormat="true" ht="13.5"/>
    <row r="15384" s="92" customFormat="true" ht="13.5"/>
    <row r="15385" s="92" customFormat="true" ht="13.5"/>
    <row r="15386" s="92" customFormat="true" ht="13.5"/>
    <row r="15387" s="92" customFormat="true" ht="13.5"/>
    <row r="15388" s="92" customFormat="true" ht="13.5"/>
    <row r="15389" s="92" customFormat="true" ht="13.5"/>
    <row r="15390" s="92" customFormat="true" ht="13.5"/>
    <row r="15391" s="92" customFormat="true" ht="13.5"/>
    <row r="15392" s="92" customFormat="true" ht="13.5"/>
    <row r="15393" s="92" customFormat="true" ht="13.5"/>
    <row r="15394" s="92" customFormat="true" ht="13.5"/>
    <row r="15395" s="92" customFormat="true" ht="13.5"/>
    <row r="15396" s="92" customFormat="true" ht="13.5"/>
    <row r="15397" s="92" customFormat="true" ht="13.5"/>
    <row r="15398" s="92" customFormat="true" ht="13.5"/>
    <row r="15399" s="92" customFormat="true" ht="13.5"/>
    <row r="15400" s="92" customFormat="true" ht="13.5"/>
    <row r="15401" s="92" customFormat="true" ht="13.5"/>
    <row r="15402" s="92" customFormat="true" ht="13.5"/>
    <row r="15403" s="92" customFormat="true" ht="13.5"/>
    <row r="15404" s="92" customFormat="true" ht="13.5"/>
    <row r="15405" s="92" customFormat="true" ht="13.5"/>
    <row r="15406" s="92" customFormat="true" ht="13.5"/>
    <row r="15407" s="92" customFormat="true" ht="13.5"/>
    <row r="15408" s="92" customFormat="true" ht="13.5"/>
    <row r="15409" s="92" customFormat="true" ht="13.5"/>
    <row r="15410" s="92" customFormat="true" ht="13.5"/>
    <row r="15411" s="92" customFormat="true" ht="13.5"/>
    <row r="15412" s="92" customFormat="true" ht="13.5"/>
    <row r="15413" s="92" customFormat="true" ht="13.5"/>
    <row r="15414" s="92" customFormat="true" ht="13.5"/>
    <row r="15415" s="92" customFormat="true" ht="13.5"/>
    <row r="15416" s="92" customFormat="true" ht="13.5"/>
    <row r="15417" s="92" customFormat="true" ht="13.5"/>
    <row r="15418" s="92" customFormat="true" ht="13.5"/>
    <row r="15419" s="92" customFormat="true" ht="13.5"/>
    <row r="15420" s="92" customFormat="true" ht="13.5"/>
    <row r="15421" s="92" customFormat="true" ht="13.5"/>
    <row r="15422" s="92" customFormat="true" ht="13.5"/>
    <row r="15423" s="92" customFormat="true" ht="13.5"/>
    <row r="15424" s="92" customFormat="true" ht="13.5"/>
    <row r="15425" s="92" customFormat="true" ht="13.5"/>
    <row r="15426" s="92" customFormat="true" ht="13.5"/>
    <row r="15427" s="92" customFormat="true" ht="13.5"/>
    <row r="15428" s="92" customFormat="true" ht="13.5"/>
    <row r="15429" s="92" customFormat="true" ht="13.5"/>
    <row r="15430" s="92" customFormat="true" ht="13.5"/>
    <row r="15431" s="92" customFormat="true" ht="13.5"/>
    <row r="15432" s="92" customFormat="true" ht="13.5"/>
    <row r="15433" s="92" customFormat="true" ht="13.5"/>
    <row r="15434" s="92" customFormat="true" ht="13.5"/>
    <row r="15435" s="92" customFormat="true" ht="13.5"/>
    <row r="15436" s="92" customFormat="true" ht="13.5"/>
    <row r="15437" s="92" customFormat="true" ht="13.5"/>
    <row r="15438" s="92" customFormat="true" ht="13.5"/>
    <row r="15439" s="92" customFormat="true" ht="13.5"/>
    <row r="15440" s="92" customFormat="true" ht="13.5"/>
    <row r="15441" s="92" customFormat="true" ht="13.5"/>
    <row r="15442" s="92" customFormat="true" ht="13.5"/>
    <row r="15443" s="92" customFormat="true" ht="13.5"/>
    <row r="15444" s="92" customFormat="true" ht="13.5"/>
    <row r="15445" s="92" customFormat="true" ht="13.5"/>
    <row r="15446" s="92" customFormat="true" ht="13.5"/>
    <row r="15447" s="92" customFormat="true" ht="13.5"/>
    <row r="15448" s="92" customFormat="true" ht="13.5"/>
    <row r="15449" s="92" customFormat="true" ht="13.5"/>
    <row r="15450" s="92" customFormat="true" ht="13.5"/>
    <row r="15451" s="92" customFormat="true" ht="13.5"/>
    <row r="15452" s="92" customFormat="true" ht="13.5"/>
    <row r="15453" s="92" customFormat="true" ht="13.5"/>
    <row r="15454" s="92" customFormat="true" ht="13.5"/>
    <row r="15455" s="92" customFormat="true" ht="13.5"/>
    <row r="15456" s="92" customFormat="true" ht="13.5"/>
    <row r="15457" s="92" customFormat="true" ht="13.5"/>
    <row r="15458" s="92" customFormat="true" ht="13.5"/>
    <row r="15459" s="92" customFormat="true" ht="13.5"/>
    <row r="15460" s="92" customFormat="true" ht="13.5"/>
    <row r="15461" s="92" customFormat="true" ht="13.5"/>
    <row r="15462" s="92" customFormat="true" ht="13.5"/>
    <row r="15463" s="92" customFormat="true" ht="13.5"/>
    <row r="15464" s="92" customFormat="true" ht="13.5"/>
    <row r="15465" s="92" customFormat="true" ht="13.5"/>
    <row r="15466" s="92" customFormat="true" ht="13.5"/>
    <row r="15467" s="92" customFormat="true" ht="13.5"/>
    <row r="15468" s="92" customFormat="true" ht="13.5"/>
    <row r="15469" s="92" customFormat="true" ht="13.5"/>
    <row r="15470" s="92" customFormat="true" ht="13.5"/>
    <row r="15471" s="92" customFormat="true" ht="13.5"/>
    <row r="15472" s="92" customFormat="true" ht="13.5"/>
    <row r="15473" s="92" customFormat="true" ht="13.5"/>
    <row r="15474" s="92" customFormat="true" ht="13.5"/>
    <row r="15475" s="92" customFormat="true" ht="13.5"/>
    <row r="15476" s="92" customFormat="true" ht="13.5"/>
    <row r="15477" s="92" customFormat="true" ht="13.5"/>
    <row r="15478" s="92" customFormat="true" ht="13.5"/>
    <row r="15479" s="92" customFormat="true" ht="13.5"/>
    <row r="15480" s="92" customFormat="true" ht="13.5"/>
    <row r="15481" s="92" customFormat="true" ht="13.5"/>
    <row r="15482" s="92" customFormat="true" ht="13.5"/>
    <row r="15483" s="92" customFormat="true" ht="13.5"/>
    <row r="15484" s="92" customFormat="true" ht="13.5"/>
    <row r="15485" s="92" customFormat="true" ht="13.5"/>
    <row r="15486" s="92" customFormat="true" ht="13.5"/>
    <row r="15487" s="92" customFormat="true" ht="13.5"/>
    <row r="15488" s="92" customFormat="true" ht="13.5"/>
    <row r="15489" s="92" customFormat="true" ht="13.5"/>
    <row r="15490" s="92" customFormat="true" ht="13.5"/>
    <row r="15491" s="92" customFormat="true" ht="13.5"/>
    <row r="15492" s="92" customFormat="true" ht="13.5"/>
    <row r="15493" s="92" customFormat="true" ht="13.5"/>
    <row r="15494" s="92" customFormat="true" ht="13.5"/>
    <row r="15495" s="92" customFormat="true" ht="13.5"/>
    <row r="15496" s="92" customFormat="true" ht="13.5"/>
    <row r="15497" s="92" customFormat="true" ht="13.5"/>
    <row r="15498" s="92" customFormat="true" ht="13.5"/>
    <row r="15499" s="92" customFormat="true" ht="13.5"/>
    <row r="15500" s="92" customFormat="true" ht="13.5"/>
    <row r="15501" s="92" customFormat="true" ht="13.5"/>
    <row r="15502" s="92" customFormat="true" ht="13.5"/>
    <row r="15503" s="92" customFormat="true" ht="13.5"/>
    <row r="15504" s="92" customFormat="true" ht="13.5"/>
    <row r="15505" s="92" customFormat="true" ht="13.5"/>
    <row r="15506" s="92" customFormat="true" ht="13.5"/>
    <row r="15507" s="92" customFormat="true" ht="13.5"/>
    <row r="15508" s="92" customFormat="true" ht="13.5"/>
    <row r="15509" s="92" customFormat="true" ht="13.5"/>
    <row r="15510" s="92" customFormat="true" ht="13.5"/>
    <row r="15511" s="92" customFormat="true" ht="13.5"/>
    <row r="15512" s="92" customFormat="true" ht="13.5"/>
    <row r="15513" s="92" customFormat="true" ht="13.5"/>
    <row r="15514" s="92" customFormat="true" ht="13.5"/>
    <row r="15515" s="92" customFormat="true" ht="13.5"/>
    <row r="15516" s="92" customFormat="true" ht="13.5"/>
    <row r="15517" s="92" customFormat="true" ht="13.5"/>
    <row r="15518" s="92" customFormat="true" ht="13.5"/>
    <row r="15519" s="92" customFormat="true" ht="13.5"/>
    <row r="15520" s="92" customFormat="true" ht="13.5"/>
    <row r="15521" s="92" customFormat="true" ht="13.5"/>
    <row r="15522" s="92" customFormat="true" ht="13.5"/>
    <row r="15523" s="92" customFormat="true" ht="13.5"/>
    <row r="15524" s="92" customFormat="true" ht="13.5"/>
    <row r="15525" s="92" customFormat="true" ht="13.5"/>
    <row r="15526" s="92" customFormat="true" ht="13.5"/>
    <row r="15527" s="92" customFormat="true" ht="13.5"/>
    <row r="15528" s="92" customFormat="true" ht="13.5"/>
    <row r="15529" s="92" customFormat="true" ht="13.5"/>
    <row r="15530" s="92" customFormat="true" ht="13.5"/>
    <row r="15531" s="92" customFormat="true" ht="13.5"/>
    <row r="15532" s="92" customFormat="true" ht="13.5"/>
    <row r="15533" s="92" customFormat="true" ht="13.5"/>
    <row r="15534" s="92" customFormat="true" ht="13.5"/>
    <row r="15535" s="92" customFormat="true" ht="13.5"/>
    <row r="15536" s="92" customFormat="true" ht="13.5"/>
    <row r="15537" s="92" customFormat="true" ht="13.5"/>
    <row r="15538" s="92" customFormat="true" ht="13.5"/>
    <row r="15539" s="92" customFormat="true" ht="13.5"/>
    <row r="15540" s="92" customFormat="true" ht="13.5"/>
    <row r="15541" s="92" customFormat="true" ht="13.5"/>
    <row r="15542" s="92" customFormat="true" ht="13.5"/>
    <row r="15543" s="92" customFormat="true" ht="13.5"/>
    <row r="15544" s="92" customFormat="true" ht="13.5"/>
    <row r="15545" s="92" customFormat="true" ht="13.5"/>
    <row r="15546" s="92" customFormat="true" ht="13.5"/>
    <row r="15547" s="92" customFormat="true" ht="13.5"/>
    <row r="15548" s="92" customFormat="true" ht="13.5"/>
    <row r="15549" s="92" customFormat="true" ht="13.5"/>
    <row r="15550" s="92" customFormat="true" ht="13.5"/>
    <row r="15551" s="92" customFormat="true" ht="13.5"/>
    <row r="15552" s="92" customFormat="true" ht="13.5"/>
    <row r="15553" s="92" customFormat="true" ht="13.5"/>
    <row r="15554" s="92" customFormat="true" ht="13.5"/>
    <row r="15555" s="92" customFormat="true" ht="13.5"/>
    <row r="15556" s="92" customFormat="true" ht="13.5"/>
    <row r="15557" s="92" customFormat="true" ht="13.5"/>
    <row r="15558" s="92" customFormat="true" ht="13.5"/>
    <row r="15559" s="92" customFormat="true" ht="13.5"/>
    <row r="15560" s="92" customFormat="true" ht="13.5"/>
    <row r="15561" s="92" customFormat="true" ht="13.5"/>
    <row r="15562" s="92" customFormat="true" ht="13.5"/>
    <row r="15563" s="92" customFormat="true" ht="13.5"/>
    <row r="15564" s="92" customFormat="true" ht="13.5"/>
    <row r="15565" s="92" customFormat="true" ht="13.5"/>
    <row r="15566" s="92" customFormat="true" ht="13.5"/>
    <row r="15567" s="92" customFormat="true" ht="13.5"/>
    <row r="15568" s="92" customFormat="true" ht="13.5"/>
    <row r="15569" s="92" customFormat="true" ht="13.5"/>
    <row r="15570" s="92" customFormat="true" ht="13.5"/>
    <row r="15571" s="92" customFormat="true" ht="13.5"/>
    <row r="15572" s="92" customFormat="true" ht="13.5"/>
    <row r="15573" s="92" customFormat="true" ht="13.5"/>
    <row r="15574" s="92" customFormat="true" ht="13.5"/>
    <row r="15575" s="92" customFormat="true" ht="13.5"/>
    <row r="15576" s="92" customFormat="true" ht="13.5"/>
    <row r="15577" s="92" customFormat="true" ht="13.5"/>
    <row r="15578" s="92" customFormat="true" ht="13.5"/>
    <row r="15579" s="92" customFormat="true" ht="13.5"/>
    <row r="15580" s="92" customFormat="true" ht="13.5"/>
    <row r="15581" s="92" customFormat="true" ht="13.5"/>
    <row r="15582" s="92" customFormat="true" ht="13.5"/>
    <row r="15583" s="92" customFormat="true" ht="13.5"/>
    <row r="15584" s="92" customFormat="true" ht="13.5"/>
    <row r="15585" s="92" customFormat="true" ht="13.5"/>
    <row r="15586" s="92" customFormat="true" ht="13.5"/>
    <row r="15587" s="92" customFormat="true" ht="13.5"/>
    <row r="15588" s="92" customFormat="true" ht="13.5"/>
    <row r="15589" s="92" customFormat="true" ht="13.5"/>
    <row r="15590" s="92" customFormat="true" ht="13.5"/>
    <row r="15591" s="92" customFormat="true" ht="13.5"/>
    <row r="15592" s="92" customFormat="true" ht="13.5"/>
    <row r="15593" s="92" customFormat="true" ht="13.5"/>
    <row r="15594" s="92" customFormat="true" ht="13.5"/>
    <row r="15595" s="92" customFormat="true" ht="13.5"/>
    <row r="15596" s="92" customFormat="true" ht="13.5"/>
    <row r="15597" s="92" customFormat="true" ht="13.5"/>
    <row r="15598" s="92" customFormat="true" ht="13.5"/>
    <row r="15599" s="92" customFormat="true" ht="13.5"/>
    <row r="15600" s="92" customFormat="true" ht="13.5"/>
    <row r="15601" s="92" customFormat="true" ht="13.5"/>
    <row r="15602" s="92" customFormat="true" ht="13.5"/>
    <row r="15603" s="92" customFormat="true" ht="13.5"/>
    <row r="15604" s="92" customFormat="true" ht="13.5"/>
    <row r="15605" s="92" customFormat="true" ht="13.5"/>
    <row r="15606" s="92" customFormat="true" ht="13.5"/>
    <row r="15607" s="92" customFormat="true" ht="13.5"/>
    <row r="15608" s="92" customFormat="true" ht="13.5"/>
    <row r="15609" s="92" customFormat="true" ht="13.5"/>
    <row r="15610" s="92" customFormat="true" ht="13.5"/>
    <row r="15611" s="92" customFormat="true" ht="13.5"/>
    <row r="15612" s="92" customFormat="true" ht="13.5"/>
    <row r="15613" s="92" customFormat="true" ht="13.5"/>
    <row r="15614" s="92" customFormat="true" ht="13.5"/>
    <row r="15615" s="92" customFormat="true" ht="13.5"/>
    <row r="15616" s="92" customFormat="true" ht="13.5"/>
    <row r="15617" s="92" customFormat="true" ht="13.5"/>
    <row r="15618" s="92" customFormat="true" ht="13.5"/>
    <row r="15619" s="92" customFormat="true" ht="13.5"/>
    <row r="15620" s="92" customFormat="true" ht="13.5"/>
    <row r="15621" s="92" customFormat="true" ht="13.5"/>
    <row r="15622" s="92" customFormat="true" ht="13.5"/>
    <row r="15623" s="92" customFormat="true" ht="13.5"/>
    <row r="15624" s="92" customFormat="true" ht="13.5"/>
    <row r="15625" s="92" customFormat="true" ht="13.5"/>
    <row r="15626" s="92" customFormat="true" ht="13.5"/>
    <row r="15627" s="92" customFormat="true" ht="13.5"/>
    <row r="15628" s="92" customFormat="true" ht="13.5"/>
    <row r="15629" s="92" customFormat="true" ht="13.5"/>
    <row r="15630" s="92" customFormat="true" ht="13.5"/>
    <row r="15631" s="92" customFormat="true" ht="13.5"/>
    <row r="15632" s="92" customFormat="true" ht="13.5"/>
    <row r="15633" s="92" customFormat="true" ht="13.5"/>
    <row r="15634" s="92" customFormat="true" ht="13.5"/>
    <row r="15635" s="92" customFormat="true" ht="13.5"/>
    <row r="15636" s="92" customFormat="true" ht="13.5"/>
    <row r="15637" s="92" customFormat="true" ht="13.5"/>
    <row r="15638" s="92" customFormat="true" ht="13.5"/>
    <row r="15639" s="92" customFormat="true" ht="13.5"/>
    <row r="15640" s="92" customFormat="true" ht="13.5"/>
    <row r="15641" s="92" customFormat="true" ht="13.5"/>
    <row r="15642" s="92" customFormat="true" ht="13.5"/>
    <row r="15643" s="92" customFormat="true" ht="13.5"/>
    <row r="15644" s="92" customFormat="true" ht="13.5"/>
    <row r="15645" s="92" customFormat="true" ht="13.5"/>
    <row r="15646" s="92" customFormat="true" ht="13.5"/>
    <row r="15647" s="92" customFormat="true" ht="13.5"/>
    <row r="15648" s="92" customFormat="true" ht="13.5"/>
    <row r="15649" s="92" customFormat="true" ht="13.5"/>
    <row r="15650" s="92" customFormat="true" ht="13.5"/>
    <row r="15651" s="92" customFormat="true" ht="13.5"/>
    <row r="15652" s="92" customFormat="true" ht="13.5"/>
    <row r="15653" s="92" customFormat="true" ht="13.5"/>
    <row r="15654" s="92" customFormat="true" ht="13.5"/>
    <row r="15655" s="92" customFormat="true" ht="13.5"/>
    <row r="15656" s="92" customFormat="true" ht="13.5"/>
    <row r="15657" s="92" customFormat="true" ht="13.5"/>
    <row r="15658" s="92" customFormat="true" ht="13.5"/>
    <row r="15659" s="92" customFormat="true" ht="13.5"/>
    <row r="15660" s="92" customFormat="true" ht="13.5"/>
    <row r="15661" s="92" customFormat="true" ht="13.5"/>
    <row r="15662" s="92" customFormat="true" ht="13.5"/>
    <row r="15663" s="92" customFormat="true" ht="13.5"/>
    <row r="15664" s="92" customFormat="true" ht="13.5"/>
    <row r="15665" s="92" customFormat="true" ht="13.5"/>
    <row r="15666" s="92" customFormat="true" ht="13.5"/>
    <row r="15667" s="92" customFormat="true" ht="13.5"/>
    <row r="15668" s="92" customFormat="true" ht="13.5"/>
    <row r="15669" s="92" customFormat="true" ht="13.5"/>
    <row r="15670" s="92" customFormat="true" ht="13.5"/>
    <row r="15671" s="92" customFormat="true" ht="13.5"/>
    <row r="15672" s="92" customFormat="true" ht="13.5"/>
    <row r="15673" s="92" customFormat="true" ht="13.5"/>
    <row r="15674" s="92" customFormat="true" ht="13.5"/>
    <row r="15675" s="92" customFormat="true" ht="13.5"/>
    <row r="15676" s="92" customFormat="true" ht="13.5"/>
    <row r="15677" s="92" customFormat="true" ht="13.5"/>
    <row r="15678" s="92" customFormat="true" ht="13.5"/>
    <row r="15679" s="92" customFormat="true" ht="13.5"/>
    <row r="15680" s="92" customFormat="true" ht="13.5"/>
    <row r="15681" s="92" customFormat="true" ht="13.5"/>
    <row r="15682" s="92" customFormat="true" ht="13.5"/>
    <row r="15683" s="92" customFormat="true" ht="13.5"/>
    <row r="15684" s="92" customFormat="true" ht="13.5"/>
    <row r="15685" s="92" customFormat="true" ht="13.5"/>
    <row r="15686" s="92" customFormat="true" ht="13.5"/>
    <row r="15687" s="92" customFormat="true" ht="13.5"/>
    <row r="15688" s="92" customFormat="true" ht="13.5"/>
    <row r="15689" s="92" customFormat="true" ht="13.5"/>
    <row r="15690" s="92" customFormat="true" ht="13.5"/>
    <row r="15691" s="92" customFormat="true" ht="13.5"/>
    <row r="15692" s="92" customFormat="true" ht="13.5"/>
    <row r="15693" s="92" customFormat="true" ht="13.5"/>
    <row r="15694" s="92" customFormat="true" ht="13.5"/>
    <row r="15695" s="92" customFormat="true" ht="13.5"/>
    <row r="15696" s="92" customFormat="true" ht="13.5"/>
    <row r="15697" s="92" customFormat="true" ht="13.5"/>
    <row r="15698" s="92" customFormat="true" ht="13.5"/>
    <row r="15699" s="92" customFormat="true" ht="13.5"/>
    <row r="15700" s="92" customFormat="true" ht="13.5"/>
    <row r="15701" s="92" customFormat="true" ht="13.5"/>
    <row r="15702" s="92" customFormat="true" ht="13.5"/>
    <row r="15703" s="92" customFormat="true" ht="13.5"/>
    <row r="15704" s="92" customFormat="true" ht="13.5"/>
    <row r="15705" s="92" customFormat="true" ht="13.5"/>
    <row r="15706" s="92" customFormat="true" ht="13.5"/>
    <row r="15707" s="92" customFormat="true" ht="13.5"/>
    <row r="15708" s="92" customFormat="true" ht="13.5"/>
    <row r="15709" s="92" customFormat="true" ht="13.5"/>
    <row r="15710" s="92" customFormat="true" ht="13.5"/>
    <row r="15711" s="92" customFormat="true" ht="13.5"/>
    <row r="15712" s="92" customFormat="true" ht="13.5"/>
    <row r="15713" s="92" customFormat="true" ht="13.5"/>
    <row r="15714" s="92" customFormat="true" ht="13.5"/>
    <row r="15715" s="92" customFormat="true" ht="13.5"/>
    <row r="15716" s="92" customFormat="true" ht="13.5"/>
    <row r="15717" s="92" customFormat="true" ht="13.5"/>
    <row r="15718" s="92" customFormat="true" ht="13.5"/>
    <row r="15719" s="92" customFormat="true" ht="13.5"/>
    <row r="15720" s="92" customFormat="true" ht="13.5"/>
    <row r="15721" s="92" customFormat="true" ht="13.5"/>
    <row r="15722" s="92" customFormat="true" ht="13.5"/>
    <row r="15723" s="92" customFormat="true" ht="13.5"/>
    <row r="15724" s="92" customFormat="true" ht="13.5"/>
    <row r="15725" s="92" customFormat="true" ht="13.5"/>
    <row r="15726" s="92" customFormat="true" ht="13.5"/>
    <row r="15727" s="92" customFormat="true" ht="13.5"/>
    <row r="15728" s="92" customFormat="true" ht="13.5"/>
    <row r="15729" s="92" customFormat="true" ht="13.5"/>
    <row r="15730" s="92" customFormat="true" ht="13.5"/>
    <row r="15731" s="92" customFormat="true" ht="13.5"/>
    <row r="15732" s="92" customFormat="true" ht="13.5"/>
    <row r="15733" s="92" customFormat="true" ht="13.5"/>
    <row r="15734" s="92" customFormat="true" ht="13.5"/>
    <row r="15735" s="92" customFormat="true" ht="13.5"/>
    <row r="15736" s="92" customFormat="true" ht="13.5"/>
    <row r="15737" s="92" customFormat="true" ht="13.5"/>
    <row r="15738" s="92" customFormat="true" ht="13.5"/>
    <row r="15739" s="92" customFormat="true" ht="13.5"/>
    <row r="15740" s="92" customFormat="true" ht="13.5"/>
    <row r="15741" s="92" customFormat="true" ht="13.5"/>
    <row r="15742" s="92" customFormat="true" ht="13.5"/>
    <row r="15743" s="92" customFormat="true" ht="13.5"/>
    <row r="15744" s="92" customFormat="true" ht="13.5"/>
    <row r="15745" s="92" customFormat="true" ht="13.5"/>
    <row r="15746" s="92" customFormat="true" ht="13.5"/>
    <row r="15747" s="92" customFormat="true" ht="13.5"/>
    <row r="15748" s="92" customFormat="true" ht="13.5"/>
    <row r="15749" s="92" customFormat="true" ht="13.5"/>
    <row r="15750" s="92" customFormat="true" ht="13.5"/>
    <row r="15751" s="92" customFormat="true" ht="13.5"/>
    <row r="15752" s="92" customFormat="true" ht="13.5"/>
    <row r="15753" s="92" customFormat="true" ht="13.5"/>
    <row r="15754" s="92" customFormat="true" ht="13.5"/>
    <row r="15755" s="92" customFormat="true" ht="13.5"/>
    <row r="15756" s="92" customFormat="true" ht="13.5"/>
    <row r="15757" s="92" customFormat="true" ht="13.5"/>
    <row r="15758" s="92" customFormat="true" ht="13.5"/>
    <row r="15759" s="92" customFormat="true" ht="13.5"/>
    <row r="15760" s="92" customFormat="true" ht="13.5"/>
    <row r="15761" s="92" customFormat="true" ht="13.5"/>
    <row r="15762" s="92" customFormat="true" ht="13.5"/>
    <row r="15763" s="92" customFormat="true" ht="13.5"/>
    <row r="15764" s="92" customFormat="true" ht="13.5"/>
    <row r="15765" s="92" customFormat="true" ht="13.5"/>
    <row r="15766" s="92" customFormat="true" ht="13.5"/>
    <row r="15767" s="92" customFormat="true" ht="13.5"/>
    <row r="15768" s="92" customFormat="true" ht="13.5"/>
    <row r="15769" s="92" customFormat="true" ht="13.5"/>
    <row r="15770" s="92" customFormat="true" ht="13.5"/>
    <row r="15771" s="92" customFormat="true" ht="13.5"/>
    <row r="15772" s="92" customFormat="true" ht="13.5"/>
    <row r="15773" s="92" customFormat="true" ht="13.5"/>
    <row r="15774" s="92" customFormat="true" ht="13.5"/>
    <row r="15775" s="92" customFormat="true" ht="13.5"/>
    <row r="15776" s="92" customFormat="true" ht="13.5"/>
    <row r="15777" s="92" customFormat="true" ht="13.5"/>
    <row r="15778" s="92" customFormat="true" ht="13.5"/>
    <row r="15779" s="92" customFormat="true" ht="13.5"/>
    <row r="15780" s="92" customFormat="true" ht="13.5"/>
    <row r="15781" s="92" customFormat="true" ht="13.5"/>
    <row r="15782" s="92" customFormat="true" ht="13.5"/>
    <row r="15783" s="92" customFormat="true" ht="13.5"/>
    <row r="15784" s="92" customFormat="true" ht="13.5"/>
    <row r="15785" s="92" customFormat="true" ht="13.5"/>
    <row r="15786" s="92" customFormat="true" ht="13.5"/>
    <row r="15787" s="92" customFormat="true" ht="13.5"/>
    <row r="15788" s="92" customFormat="true" ht="13.5"/>
    <row r="15789" s="92" customFormat="true" ht="13.5"/>
    <row r="15790" s="92" customFormat="true" ht="13.5"/>
    <row r="15791" s="92" customFormat="true" ht="13.5"/>
    <row r="15792" s="92" customFormat="true" ht="13.5"/>
    <row r="15793" s="92" customFormat="true" ht="13.5"/>
    <row r="15794" s="92" customFormat="true" ht="13.5"/>
    <row r="15795" s="92" customFormat="true" ht="13.5"/>
    <row r="15796" s="92" customFormat="true" ht="13.5"/>
    <row r="15797" s="92" customFormat="true" ht="13.5"/>
    <row r="15798" s="92" customFormat="true" ht="13.5"/>
    <row r="15799" s="92" customFormat="true" ht="13.5"/>
    <row r="15800" s="92" customFormat="true" ht="13.5"/>
    <row r="15801" s="92" customFormat="true" ht="13.5"/>
    <row r="15802" s="92" customFormat="true" ht="13.5"/>
    <row r="15803" s="92" customFormat="true" ht="13.5"/>
    <row r="15804" s="92" customFormat="true" ht="13.5"/>
    <row r="15805" s="92" customFormat="true" ht="13.5"/>
    <row r="15806" s="92" customFormat="true" ht="13.5"/>
    <row r="15807" s="92" customFormat="true" ht="13.5"/>
    <row r="15808" s="92" customFormat="true" ht="13.5"/>
    <row r="15809" s="92" customFormat="true" ht="13.5"/>
    <row r="15810" s="92" customFormat="true" ht="13.5"/>
    <row r="15811" s="92" customFormat="true" ht="13.5"/>
    <row r="15812" s="92" customFormat="true" ht="13.5"/>
    <row r="15813" s="92" customFormat="true" ht="13.5"/>
    <row r="15814" s="92" customFormat="true" ht="13.5"/>
    <row r="15815" s="92" customFormat="true" ht="13.5"/>
    <row r="15816" s="92" customFormat="true" ht="13.5"/>
    <row r="15817" s="92" customFormat="true" ht="13.5"/>
    <row r="15818" s="92" customFormat="true" ht="13.5"/>
    <row r="15819" s="92" customFormat="true" ht="13.5"/>
    <row r="15820" s="92" customFormat="true" ht="13.5"/>
    <row r="15821" s="92" customFormat="true" ht="13.5"/>
    <row r="15822" s="92" customFormat="true" ht="13.5"/>
    <row r="15823" s="92" customFormat="true" ht="13.5"/>
    <row r="15824" s="92" customFormat="true" ht="13.5"/>
    <row r="15825" s="92" customFormat="true" ht="13.5"/>
    <row r="15826" s="92" customFormat="true" ht="13.5"/>
    <row r="15827" s="92" customFormat="true" ht="13.5"/>
    <row r="15828" s="92" customFormat="true" ht="13.5"/>
    <row r="15829" s="92" customFormat="true" ht="13.5"/>
    <row r="15830" s="92" customFormat="true" ht="13.5"/>
    <row r="15831" s="92" customFormat="true" ht="13.5"/>
    <row r="15832" s="92" customFormat="true" ht="13.5"/>
    <row r="15833" s="92" customFormat="true" ht="13.5"/>
    <row r="15834" s="92" customFormat="true" ht="13.5"/>
    <row r="15835" s="92" customFormat="true" ht="13.5"/>
    <row r="15836" s="92" customFormat="true" ht="13.5"/>
    <row r="15837" s="92" customFormat="true" ht="13.5"/>
    <row r="15838" s="92" customFormat="true" ht="13.5"/>
    <row r="15839" s="92" customFormat="true" ht="13.5"/>
    <row r="15840" s="92" customFormat="true" ht="13.5"/>
    <row r="15841" s="92" customFormat="true" ht="13.5"/>
    <row r="15842" s="92" customFormat="true" ht="13.5"/>
    <row r="15843" s="92" customFormat="true" ht="13.5"/>
    <row r="15844" s="92" customFormat="true" ht="13.5"/>
    <row r="15845" s="92" customFormat="true" ht="13.5"/>
    <row r="15846" s="92" customFormat="true" ht="13.5"/>
    <row r="15847" s="92" customFormat="true" ht="13.5"/>
    <row r="15848" s="92" customFormat="true" ht="13.5"/>
    <row r="15849" s="92" customFormat="true" ht="13.5"/>
    <row r="15850" s="92" customFormat="true" ht="13.5"/>
    <row r="15851" s="92" customFormat="true" ht="13.5"/>
    <row r="15852" s="92" customFormat="true" ht="13.5"/>
    <row r="15853" s="92" customFormat="true" ht="13.5"/>
    <row r="15854" s="92" customFormat="true" ht="13.5"/>
    <row r="15855" s="92" customFormat="true" ht="13.5"/>
    <row r="15856" s="92" customFormat="true" ht="13.5"/>
    <row r="15857" s="92" customFormat="true" ht="13.5"/>
    <row r="15858" s="92" customFormat="true" ht="13.5"/>
    <row r="15859" s="92" customFormat="true" ht="13.5"/>
    <row r="15860" s="92" customFormat="true" ht="13.5"/>
    <row r="15861" s="92" customFormat="true" ht="13.5"/>
    <row r="15862" s="92" customFormat="true" ht="13.5"/>
    <row r="15863" s="92" customFormat="true" ht="13.5"/>
    <row r="15864" s="92" customFormat="true" ht="13.5"/>
    <row r="15865" s="92" customFormat="true" ht="13.5"/>
    <row r="15866" s="92" customFormat="true" ht="13.5"/>
    <row r="15867" s="92" customFormat="true" ht="13.5"/>
    <row r="15868" s="92" customFormat="true" ht="13.5"/>
    <row r="15869" s="92" customFormat="true" ht="13.5"/>
    <row r="15870" s="92" customFormat="true" ht="13.5"/>
    <row r="15871" s="92" customFormat="true" ht="13.5"/>
    <row r="15872" s="92" customFormat="true" ht="13.5"/>
    <row r="15873" s="92" customFormat="true" ht="13.5"/>
    <row r="15874" s="92" customFormat="true" ht="13.5"/>
    <row r="15875" s="92" customFormat="true" ht="13.5"/>
    <row r="15876" s="92" customFormat="true" ht="13.5"/>
    <row r="15877" s="92" customFormat="true" ht="13.5"/>
    <row r="15878" s="92" customFormat="true" ht="13.5"/>
    <row r="15879" s="92" customFormat="true" ht="13.5"/>
    <row r="15880" s="92" customFormat="true" ht="13.5"/>
    <row r="15881" s="92" customFormat="true" ht="13.5"/>
    <row r="15882" s="92" customFormat="true" ht="13.5"/>
    <row r="15883" s="92" customFormat="true" ht="13.5"/>
    <row r="15884" s="92" customFormat="true" ht="13.5"/>
    <row r="15885" s="92" customFormat="true" ht="13.5"/>
    <row r="15886" s="92" customFormat="true" ht="13.5"/>
    <row r="15887" s="92" customFormat="true" ht="13.5"/>
    <row r="15888" s="92" customFormat="true" ht="13.5"/>
    <row r="15889" s="92" customFormat="true" ht="13.5"/>
    <row r="15890" s="92" customFormat="true" ht="13.5"/>
    <row r="15891" s="92" customFormat="true" ht="13.5"/>
    <row r="15892" s="92" customFormat="true" ht="13.5"/>
    <row r="15893" s="92" customFormat="true" ht="13.5"/>
    <row r="15894" s="92" customFormat="true" ht="13.5"/>
    <row r="15895" s="92" customFormat="true" ht="13.5"/>
    <row r="15896" s="92" customFormat="true" ht="13.5"/>
    <row r="15897" s="92" customFormat="true" ht="13.5"/>
    <row r="15898" s="92" customFormat="true" ht="13.5"/>
    <row r="15899" s="92" customFormat="true" ht="13.5"/>
    <row r="15900" s="92" customFormat="true" ht="13.5"/>
    <row r="15901" s="92" customFormat="true" ht="13.5"/>
    <row r="15902" s="92" customFormat="true" ht="13.5"/>
    <row r="15903" s="92" customFormat="true" ht="13.5"/>
    <row r="15904" s="92" customFormat="true" ht="13.5"/>
    <row r="15905" s="92" customFormat="true" ht="13.5"/>
    <row r="15906" s="92" customFormat="true" ht="13.5"/>
    <row r="15907" s="92" customFormat="true" ht="13.5"/>
    <row r="15908" s="92" customFormat="true" ht="13.5"/>
    <row r="15909" s="92" customFormat="true" ht="13.5"/>
    <row r="15910" s="92" customFormat="true" ht="13.5"/>
    <row r="15911" s="92" customFormat="true" ht="13.5"/>
    <row r="15912" s="92" customFormat="true" ht="13.5"/>
    <row r="15913" s="92" customFormat="true" ht="13.5"/>
    <row r="15914" s="92" customFormat="true" ht="13.5"/>
    <row r="15915" s="92" customFormat="true" ht="13.5"/>
    <row r="15916" s="92" customFormat="true" ht="13.5"/>
    <row r="15917" s="92" customFormat="true" ht="13.5"/>
    <row r="15918" s="92" customFormat="true" ht="13.5"/>
    <row r="15919" s="92" customFormat="true" ht="13.5"/>
    <row r="15920" s="92" customFormat="true" ht="13.5"/>
    <row r="15921" s="92" customFormat="true" ht="13.5"/>
    <row r="15922" s="92" customFormat="true" ht="13.5"/>
    <row r="15923" s="92" customFormat="true" ht="13.5"/>
    <row r="15924" s="92" customFormat="true" ht="13.5"/>
    <row r="15925" s="92" customFormat="true" ht="13.5"/>
    <row r="15926" s="92" customFormat="true" ht="13.5"/>
    <row r="15927" s="92" customFormat="true" ht="13.5"/>
    <row r="15928" s="92" customFormat="true" ht="13.5"/>
    <row r="15929" s="92" customFormat="true" ht="13.5"/>
    <row r="15930" s="92" customFormat="true" ht="13.5"/>
    <row r="15931" s="92" customFormat="true" ht="13.5"/>
    <row r="15932" s="92" customFormat="true" ht="13.5"/>
    <row r="15933" s="92" customFormat="true" ht="13.5"/>
    <row r="15934" s="92" customFormat="true" ht="13.5"/>
    <row r="15935" s="92" customFormat="true" ht="13.5"/>
    <row r="15936" s="92" customFormat="true" ht="13.5"/>
    <row r="15937" s="92" customFormat="true" ht="13.5"/>
    <row r="15938" s="92" customFormat="true" ht="13.5"/>
    <row r="15939" s="92" customFormat="true" ht="13.5"/>
    <row r="15940" s="92" customFormat="true" ht="13.5"/>
    <row r="15941" s="92" customFormat="true" ht="13.5"/>
    <row r="15942" s="92" customFormat="true" ht="13.5"/>
    <row r="15943" s="92" customFormat="true" ht="13.5"/>
    <row r="15944" s="92" customFormat="true" ht="13.5"/>
    <row r="15945" s="92" customFormat="true" ht="13.5"/>
    <row r="15946" s="92" customFormat="true" ht="13.5"/>
    <row r="15947" s="92" customFormat="true" ht="13.5"/>
    <row r="15948" s="92" customFormat="true" ht="13.5"/>
    <row r="15949" s="92" customFormat="true" ht="13.5"/>
    <row r="15950" s="92" customFormat="true" ht="13.5"/>
    <row r="15951" s="92" customFormat="true" ht="13.5"/>
    <row r="15952" s="92" customFormat="true" ht="13.5"/>
    <row r="15953" s="92" customFormat="true" ht="13.5"/>
    <row r="15954" s="92" customFormat="true" ht="13.5"/>
    <row r="15955" s="92" customFormat="true" ht="13.5"/>
    <row r="15956" s="92" customFormat="true" ht="13.5"/>
    <row r="15957" s="92" customFormat="true" ht="13.5"/>
    <row r="15958" s="92" customFormat="true" ht="13.5"/>
    <row r="15959" s="92" customFormat="true" ht="13.5"/>
    <row r="15960" s="92" customFormat="true" ht="13.5"/>
    <row r="15961" s="92" customFormat="true" ht="13.5"/>
    <row r="15962" s="92" customFormat="true" ht="13.5"/>
    <row r="15963" s="92" customFormat="true" ht="13.5"/>
    <row r="15964" s="92" customFormat="true" ht="13.5"/>
    <row r="15965" s="92" customFormat="true" ht="13.5"/>
    <row r="15966" s="92" customFormat="true" ht="13.5"/>
    <row r="15967" s="92" customFormat="true" ht="13.5"/>
    <row r="15968" s="92" customFormat="true" ht="13.5"/>
    <row r="15969" s="92" customFormat="true" ht="13.5"/>
    <row r="15970" s="92" customFormat="true" ht="13.5"/>
    <row r="15971" s="92" customFormat="true" ht="13.5"/>
    <row r="15972" s="92" customFormat="true" ht="13.5"/>
    <row r="15973" s="92" customFormat="true" ht="13.5"/>
    <row r="15974" s="92" customFormat="true" ht="13.5"/>
    <row r="15975" s="92" customFormat="true" ht="13.5"/>
    <row r="15976" s="92" customFormat="true" ht="13.5"/>
    <row r="15977" s="92" customFormat="true" ht="13.5"/>
    <row r="15978" s="92" customFormat="true" ht="13.5"/>
    <row r="15979" s="92" customFormat="true" ht="13.5"/>
    <row r="15980" s="92" customFormat="true" ht="13.5"/>
    <row r="15981" s="92" customFormat="true" ht="13.5"/>
    <row r="15982" s="92" customFormat="true" ht="13.5"/>
    <row r="15983" s="92" customFormat="true" ht="13.5"/>
    <row r="15984" s="92" customFormat="true" ht="13.5"/>
    <row r="15985" s="92" customFormat="true" ht="13.5"/>
    <row r="15986" s="92" customFormat="true" ht="13.5"/>
    <row r="15987" s="92" customFormat="true" ht="13.5"/>
    <row r="15988" s="92" customFormat="true" ht="13.5"/>
    <row r="15989" s="92" customFormat="true" ht="13.5"/>
    <row r="15990" s="92" customFormat="true" ht="13.5"/>
    <row r="15991" s="92" customFormat="true" ht="13.5"/>
    <row r="15992" s="92" customFormat="true" ht="13.5"/>
    <row r="15993" s="92" customFormat="true" ht="13.5"/>
    <row r="15994" s="92" customFormat="true" ht="13.5"/>
    <row r="15995" s="92" customFormat="true" ht="13.5"/>
    <row r="15996" s="92" customFormat="true" ht="13.5"/>
    <row r="15997" s="92" customFormat="true" ht="13.5"/>
    <row r="15998" s="92" customFormat="true" ht="13.5"/>
    <row r="15999" s="92" customFormat="true" ht="13.5"/>
    <row r="16000" s="92" customFormat="true" ht="13.5"/>
    <row r="16001" s="92" customFormat="true" ht="13.5"/>
    <row r="16002" s="92" customFormat="true" ht="13.5"/>
    <row r="16003" s="92" customFormat="true" ht="13.5"/>
    <row r="16004" s="92" customFormat="true" ht="13.5"/>
    <row r="16005" s="92" customFormat="true" ht="13.5"/>
    <row r="16006" s="92" customFormat="true" ht="13.5"/>
    <row r="16007" s="92" customFormat="true" ht="13.5"/>
    <row r="16008" s="92" customFormat="true" ht="13.5"/>
    <row r="16009" s="92" customFormat="true" ht="13.5"/>
    <row r="16010" s="92" customFormat="true" ht="13.5"/>
    <row r="16011" s="92" customFormat="true" ht="13.5"/>
    <row r="16012" s="92" customFormat="true" ht="13.5"/>
    <row r="16013" s="92" customFormat="true" ht="13.5"/>
    <row r="16014" s="92" customFormat="true" ht="13.5"/>
    <row r="16015" s="92" customFormat="true" ht="13.5"/>
    <row r="16016" s="92" customFormat="true" ht="13.5"/>
    <row r="16017" s="92" customFormat="true" ht="13.5"/>
    <row r="16018" s="92" customFormat="true" ht="13.5"/>
    <row r="16019" s="92" customFormat="true" ht="13.5"/>
    <row r="16020" s="92" customFormat="true" ht="13.5"/>
    <row r="16021" s="92" customFormat="true" ht="13.5"/>
    <row r="16022" s="92" customFormat="true" ht="13.5"/>
    <row r="16023" s="92" customFormat="true" ht="13.5"/>
    <row r="16024" s="92" customFormat="true" ht="13.5"/>
    <row r="16025" s="92" customFormat="true" ht="13.5"/>
    <row r="16026" s="92" customFormat="true" ht="13.5"/>
    <row r="16027" s="92" customFormat="true" ht="13.5"/>
    <row r="16028" s="92" customFormat="true" ht="13.5"/>
    <row r="16029" s="92" customFormat="true" ht="13.5"/>
    <row r="16030" s="92" customFormat="true" ht="13.5"/>
    <row r="16031" s="92" customFormat="true" ht="13.5"/>
    <row r="16032" s="92" customFormat="true" ht="13.5"/>
    <row r="16033" s="92" customFormat="true" ht="13.5"/>
    <row r="16034" s="92" customFormat="true" ht="13.5"/>
    <row r="16035" s="92" customFormat="true" ht="13.5"/>
    <row r="16036" s="92" customFormat="true" ht="13.5"/>
    <row r="16037" s="92" customFormat="true" ht="13.5"/>
    <row r="16038" s="92" customFormat="true" ht="13.5"/>
    <row r="16039" s="92" customFormat="true" ht="13.5"/>
    <row r="16040" s="92" customFormat="true" ht="13.5"/>
    <row r="16041" s="92" customFormat="true" ht="13.5"/>
    <row r="16042" s="92" customFormat="true" ht="13.5"/>
    <row r="16043" s="92" customFormat="true" ht="13.5"/>
    <row r="16044" s="92" customFormat="true" ht="13.5"/>
    <row r="16045" s="92" customFormat="true" ht="13.5"/>
    <row r="16046" s="92" customFormat="true" ht="13.5"/>
    <row r="16047" s="92" customFormat="true" ht="13.5"/>
    <row r="16048" s="92" customFormat="true" ht="13.5"/>
    <row r="16049" s="92" customFormat="true" ht="13.5"/>
    <row r="16050" s="92" customFormat="true" ht="13.5"/>
    <row r="16051" s="92" customFormat="true" ht="13.5"/>
    <row r="16052" s="92" customFormat="true" ht="13.5"/>
    <row r="16053" s="92" customFormat="true" ht="13.5"/>
    <row r="16054" s="92" customFormat="true" ht="13.5"/>
    <row r="16055" s="92" customFormat="true" ht="13.5"/>
    <row r="16056" s="92" customFormat="true" ht="13.5"/>
    <row r="16057" s="92" customFormat="true" ht="13.5"/>
    <row r="16058" s="92" customFormat="true" ht="13.5"/>
    <row r="16059" s="92" customFormat="true" ht="13.5"/>
    <row r="16060" s="92" customFormat="true" ht="13.5"/>
    <row r="16061" s="92" customFormat="true" ht="13.5"/>
    <row r="16062" s="92" customFormat="true" ht="13.5"/>
    <row r="16063" s="92" customFormat="true" ht="13.5"/>
    <row r="16064" s="92" customFormat="true" ht="13.5"/>
    <row r="16065" s="92" customFormat="true" ht="13.5"/>
    <row r="16066" s="92" customFormat="true" ht="13.5"/>
    <row r="16067" s="92" customFormat="true" ht="13.5"/>
    <row r="16068" s="92" customFormat="true" ht="13.5"/>
    <row r="16069" s="92" customFormat="true" ht="13.5"/>
    <row r="16070" s="92" customFormat="true" ht="13.5"/>
    <row r="16071" s="92" customFormat="true" ht="13.5"/>
    <row r="16072" s="92" customFormat="true" ht="13.5"/>
    <row r="16073" s="92" customFormat="true" ht="13.5"/>
    <row r="16074" s="92" customFormat="true" ht="13.5"/>
    <row r="16075" s="92" customFormat="true" ht="13.5"/>
    <row r="16076" s="92" customFormat="true" ht="13.5"/>
    <row r="16077" s="92" customFormat="true" ht="13.5"/>
    <row r="16078" s="92" customFormat="true" ht="13.5"/>
    <row r="16079" s="92" customFormat="true" ht="13.5"/>
    <row r="16080" s="92" customFormat="true" ht="13.5"/>
    <row r="16081" s="92" customFormat="true" ht="13.5"/>
    <row r="16082" s="92" customFormat="true" ht="13.5"/>
    <row r="16083" s="92" customFormat="true" ht="13.5"/>
    <row r="16084" s="92" customFormat="true" ht="13.5"/>
    <row r="16085" s="92" customFormat="true" ht="13.5"/>
    <row r="16086" s="92" customFormat="true" ht="13.5"/>
    <row r="16087" s="92" customFormat="true" ht="13.5"/>
    <row r="16088" s="92" customFormat="true" ht="13.5"/>
    <row r="16089" s="92" customFormat="true" ht="13.5"/>
    <row r="16090" s="92" customFormat="true" ht="13.5"/>
    <row r="16091" s="92" customFormat="true" ht="13.5"/>
    <row r="16092" s="92" customFormat="true" ht="13.5"/>
    <row r="16093" s="92" customFormat="true" ht="13.5"/>
    <row r="16094" s="92" customFormat="true" ht="13.5"/>
    <row r="16095" s="92" customFormat="true" ht="13.5"/>
    <row r="16096" s="92" customFormat="true" ht="13.5"/>
    <row r="16097" s="92" customFormat="true" ht="13.5"/>
    <row r="16098" s="92" customFormat="true" ht="13.5"/>
    <row r="16099" s="92" customFormat="true" ht="13.5"/>
    <row r="16100" s="92" customFormat="true" ht="13.5"/>
    <row r="16101" s="92" customFormat="true" ht="13.5"/>
    <row r="16102" s="92" customFormat="true" ht="13.5"/>
    <row r="16103" s="92" customFormat="true" ht="13.5"/>
    <row r="16104" s="92" customFormat="true" ht="13.5"/>
    <row r="16105" s="92" customFormat="true" ht="13.5"/>
    <row r="16106" s="92" customFormat="true" ht="13.5"/>
    <row r="16107" s="92" customFormat="true" ht="13.5"/>
    <row r="16108" s="92" customFormat="true" ht="13.5"/>
    <row r="16109" s="92" customFormat="true" ht="13.5"/>
    <row r="16110" s="92" customFormat="true" ht="13.5"/>
    <row r="16111" s="92" customFormat="true" ht="13.5"/>
    <row r="16112" s="92" customFormat="true" ht="13.5"/>
    <row r="16113" s="92" customFormat="true" ht="13.5"/>
    <row r="16114" s="92" customFormat="true" ht="13.5"/>
    <row r="16115" s="92" customFormat="true" ht="13.5"/>
    <row r="16116" s="92" customFormat="true" ht="13.5"/>
    <row r="16117" s="92" customFormat="true" ht="13.5"/>
    <row r="16118" s="92" customFormat="true" ht="13.5"/>
    <row r="16119" s="92" customFormat="true" ht="13.5"/>
    <row r="16120" s="92" customFormat="true" ht="13.5"/>
    <row r="16121" s="92" customFormat="true" ht="13.5"/>
    <row r="16122" s="92" customFormat="true" ht="13.5"/>
    <row r="16123" s="92" customFormat="true" ht="13.5"/>
    <row r="16124" s="92" customFormat="true" ht="13.5"/>
    <row r="16125" s="92" customFormat="true" ht="13.5"/>
    <row r="16126" s="92" customFormat="true" ht="13.5"/>
    <row r="16127" s="92" customFormat="true" ht="13.5"/>
    <row r="16128" s="92" customFormat="true" ht="13.5"/>
    <row r="16129" s="92" customFormat="true" ht="13.5"/>
    <row r="16130" s="92" customFormat="true" ht="13.5"/>
    <row r="16131" s="92" customFormat="true" ht="13.5"/>
    <row r="16132" s="92" customFormat="true" ht="13.5"/>
    <row r="16133" s="92" customFormat="true" ht="13.5"/>
    <row r="16134" s="92" customFormat="true" ht="13.5"/>
    <row r="16135" s="92" customFormat="true" ht="13.5"/>
    <row r="16136" s="92" customFormat="true" ht="13.5"/>
    <row r="16137" s="92" customFormat="true" ht="13.5"/>
    <row r="16138" s="92" customFormat="true" ht="13.5"/>
    <row r="16139" s="92" customFormat="true" ht="13.5"/>
    <row r="16140" s="92" customFormat="true" ht="13.5"/>
    <row r="16141" s="92" customFormat="true" ht="13.5"/>
    <row r="16142" s="92" customFormat="true" ht="13.5"/>
    <row r="16143" s="92" customFormat="true" ht="13.5"/>
    <row r="16144" s="92" customFormat="true" ht="13.5"/>
    <row r="16145" s="92" customFormat="true" ht="13.5"/>
    <row r="16146" s="92" customFormat="true" ht="13.5"/>
    <row r="16147" s="92" customFormat="true" ht="13.5"/>
    <row r="16148" s="92" customFormat="true" ht="13.5"/>
    <row r="16149" s="92" customFormat="true" ht="13.5"/>
    <row r="16150" s="92" customFormat="true" ht="13.5"/>
    <row r="16151" s="92" customFormat="true" ht="13.5"/>
    <row r="16152" s="92" customFormat="true" ht="13.5"/>
    <row r="16153" s="92" customFormat="true" ht="13.5"/>
    <row r="16154" s="92" customFormat="true" ht="13.5"/>
    <row r="16155" s="92" customFormat="true" ht="13.5"/>
    <row r="16156" s="92" customFormat="true" ht="13.5"/>
    <row r="16157" s="92" customFormat="true" ht="13.5"/>
    <row r="16158" s="92" customFormat="true" ht="13.5"/>
    <row r="16159" s="92" customFormat="true" ht="13.5"/>
    <row r="16160" s="92" customFormat="true" ht="13.5"/>
    <row r="16161" s="92" customFormat="true" ht="13.5"/>
    <row r="16162" s="92" customFormat="true" ht="13.5"/>
    <row r="16163" s="92" customFormat="true" ht="13.5"/>
    <row r="16164" s="92" customFormat="true" ht="13.5"/>
    <row r="16165" s="92" customFormat="true" ht="13.5"/>
    <row r="16166" s="92" customFormat="true" ht="13.5"/>
    <row r="16167" s="92" customFormat="true" ht="13.5"/>
    <row r="16168" s="92" customFormat="true" ht="13.5"/>
    <row r="16169" s="92" customFormat="true" ht="13.5"/>
    <row r="16170" s="92" customFormat="true" ht="13.5"/>
    <row r="16171" s="92" customFormat="true" ht="13.5"/>
    <row r="16172" s="92" customFormat="true" ht="13.5"/>
    <row r="16173" s="92" customFormat="true" ht="13.5"/>
    <row r="16174" s="92" customFormat="true" ht="13.5"/>
    <row r="16175" s="92" customFormat="true" ht="13.5"/>
    <row r="16176" s="92" customFormat="true" ht="13.5"/>
    <row r="16177" s="92" customFormat="true" ht="13.5"/>
    <row r="16178" s="92" customFormat="true" ht="13.5"/>
    <row r="16179" s="92" customFormat="true" ht="13.5"/>
    <row r="16180" s="92" customFormat="true" ht="13.5"/>
    <row r="16181" s="92" customFormat="true" ht="13.5"/>
    <row r="16182" s="92" customFormat="true" ht="13.5"/>
    <row r="16183" s="92" customFormat="true" ht="13.5"/>
    <row r="16184" s="92" customFormat="true" ht="13.5"/>
    <row r="16185" s="92" customFormat="true" ht="13.5"/>
    <row r="16186" s="92" customFormat="true" ht="13.5"/>
    <row r="16187" s="92" customFormat="true" ht="13.5"/>
    <row r="16188" s="92" customFormat="true" ht="13.5"/>
    <row r="16189" s="92" customFormat="true" ht="13.5"/>
    <row r="16190" s="92" customFormat="true" ht="13.5"/>
    <row r="16191" s="92" customFormat="true" ht="13.5"/>
    <row r="16192" s="92" customFormat="true" ht="13.5"/>
    <row r="16193" s="92" customFormat="true" ht="13.5"/>
    <row r="16194" s="92" customFormat="true" ht="13.5"/>
    <row r="16195" s="92" customFormat="true" ht="13.5"/>
    <row r="16196" s="92" customFormat="true" ht="13.5"/>
    <row r="16197" s="92" customFormat="true" ht="13.5"/>
    <row r="16198" s="92" customFormat="true" ht="13.5"/>
    <row r="16199" s="92" customFormat="true" ht="13.5"/>
    <row r="16200" s="92" customFormat="true" ht="13.5"/>
    <row r="16201" s="92" customFormat="true" ht="13.5"/>
    <row r="16202" s="92" customFormat="true" ht="13.5"/>
    <row r="16203" s="92" customFormat="true" ht="13.5"/>
    <row r="16204" s="92" customFormat="true" ht="13.5"/>
    <row r="16205" s="92" customFormat="true" ht="13.5"/>
    <row r="16206" s="92" customFormat="true" ht="13.5"/>
    <row r="16207" s="92" customFormat="true" ht="13.5"/>
    <row r="16208" s="92" customFormat="true" ht="13.5"/>
    <row r="16209" s="92" customFormat="true" ht="13.5"/>
    <row r="16210" s="92" customFormat="true" ht="13.5"/>
    <row r="16211" s="92" customFormat="true" ht="13.5"/>
    <row r="16212" s="92" customFormat="true" ht="13.5"/>
    <row r="16213" s="92" customFormat="true" ht="13.5"/>
    <row r="16214" s="92" customFormat="true" ht="13.5"/>
    <row r="16215" s="92" customFormat="true" ht="13.5"/>
    <row r="16216" s="92" customFormat="true" ht="13.5"/>
    <row r="16217" s="92" customFormat="true" ht="13.5"/>
    <row r="16218" s="92" customFormat="true" ht="13.5"/>
    <row r="16219" s="92" customFormat="true" ht="13.5"/>
    <row r="16220" s="92" customFormat="true" ht="13.5"/>
    <row r="16221" s="92" customFormat="true" ht="13.5"/>
    <row r="16222" s="92" customFormat="true" ht="13.5"/>
    <row r="16223" s="92" customFormat="true" ht="13.5"/>
    <row r="16224" s="92" customFormat="true" ht="13.5"/>
    <row r="16225" s="92" customFormat="true" ht="13.5"/>
    <row r="16226" s="92" customFormat="true" ht="13.5"/>
    <row r="16227" s="92" customFormat="true" ht="13.5"/>
    <row r="16228" s="92" customFormat="true" ht="13.5"/>
    <row r="16229" s="92" customFormat="true" ht="13.5"/>
    <row r="16230" s="92" customFormat="true" ht="13.5"/>
    <row r="16231" s="92" customFormat="true" ht="13.5"/>
    <row r="16232" s="92" customFormat="true" ht="13.5"/>
    <row r="16233" s="92" customFormat="true" ht="13.5"/>
    <row r="16234" s="92" customFormat="true" ht="13.5"/>
    <row r="16235" s="92" customFormat="true" ht="13.5"/>
    <row r="16236" s="92" customFormat="true" ht="13.5"/>
    <row r="16237" s="92" customFormat="true" ht="13.5"/>
    <row r="16238" s="92" customFormat="true" ht="13.5"/>
    <row r="16239" s="92" customFormat="true" ht="13.5"/>
    <row r="16240" s="92" customFormat="true" ht="13.5"/>
    <row r="16241" s="92" customFormat="true" ht="13.5"/>
    <row r="16242" s="92" customFormat="true" ht="13.5"/>
    <row r="16243" s="92" customFormat="true" ht="13.5"/>
    <row r="16244" s="92" customFormat="true" ht="13.5"/>
    <row r="16245" s="92" customFormat="true" ht="13.5"/>
    <row r="16246" s="92" customFormat="true" ht="13.5"/>
    <row r="16247" s="92" customFormat="true" ht="13.5"/>
    <row r="16248" s="92" customFormat="true" ht="13.5"/>
    <row r="16249" s="92" customFormat="true" ht="13.5"/>
    <row r="16250" s="92" customFormat="true" ht="13.5"/>
    <row r="16251" s="92" customFormat="true" ht="13.5"/>
    <row r="16252" s="92" customFormat="true" ht="13.5"/>
    <row r="16253" s="92" customFormat="true" ht="13.5"/>
    <row r="16254" s="92" customFormat="true" ht="13.5"/>
    <row r="16255" s="92" customFormat="true" ht="13.5"/>
    <row r="16256" s="92" customFormat="true" ht="13.5"/>
    <row r="16257" s="92" customFormat="true" ht="13.5"/>
    <row r="16258" s="92" customFormat="true" ht="13.5"/>
    <row r="16259" s="92" customFormat="true" ht="13.5"/>
    <row r="16260" s="92" customFormat="true" ht="13.5"/>
    <row r="16261" s="92" customFormat="true" ht="13.5"/>
    <row r="16262" s="92" customFormat="true" ht="13.5"/>
    <row r="16263" s="92" customFormat="true" ht="13.5"/>
    <row r="16264" s="92" customFormat="true" ht="13.5"/>
    <row r="16265" s="92" customFormat="true" ht="13.5"/>
    <row r="16266" s="92" customFormat="true" ht="13.5"/>
    <row r="16267" s="92" customFormat="true" ht="13.5"/>
    <row r="16268" s="92" customFormat="true" ht="13.5"/>
    <row r="16269" s="92" customFormat="true" ht="13.5"/>
    <row r="16270" s="92" customFormat="true" ht="13.5"/>
    <row r="16271" s="92" customFormat="true" ht="13.5"/>
    <row r="16272" s="92" customFormat="true" ht="13.5"/>
    <row r="16273" s="92" customFormat="true" ht="13.5"/>
    <row r="16274" s="92" customFormat="true" ht="13.5"/>
    <row r="16275" s="92" customFormat="true" ht="13.5"/>
    <row r="16276" s="92" customFormat="true" ht="13.5"/>
    <row r="16277" s="92" customFormat="true" ht="13.5"/>
    <row r="16278" s="92" customFormat="true" ht="13.5"/>
    <row r="16279" s="92" customFormat="true" ht="13.5"/>
    <row r="16280" s="92" customFormat="true" ht="13.5"/>
    <row r="16281" s="92" customFormat="true" ht="13.5"/>
    <row r="16282" s="92" customFormat="true" ht="13.5"/>
    <row r="16283" s="92" customFormat="true" ht="13.5"/>
    <row r="16284" s="92" customFormat="true" ht="13.5"/>
    <row r="16285" s="92" customFormat="true" ht="13.5"/>
    <row r="16286" s="92" customFormat="true" ht="13.5"/>
    <row r="16287" s="92" customFormat="true" ht="13.5"/>
    <row r="16288" s="92" customFormat="true" ht="13.5"/>
    <row r="16289" s="92" customFormat="true" ht="13.5"/>
    <row r="16290" s="92" customFormat="true" ht="13.5"/>
    <row r="16291" s="92" customFormat="true" ht="13.5"/>
    <row r="16292" s="92" customFormat="true" ht="13.5"/>
    <row r="16293" s="92" customFormat="true" ht="13.5"/>
    <row r="16294" s="92" customFormat="true" ht="13.5"/>
    <row r="16295" s="92" customFormat="true" ht="13.5"/>
    <row r="16296" s="92" customFormat="true" ht="13.5"/>
    <row r="16297" s="92" customFormat="true" ht="13.5"/>
    <row r="16298" s="92" customFormat="true" ht="13.5"/>
    <row r="16299" s="92" customFormat="true" ht="13.5"/>
    <row r="16300" s="92" customFormat="true" ht="13.5"/>
    <row r="16301" s="92" customFormat="true" ht="13.5"/>
    <row r="16302" s="92" customFormat="true" ht="13.5"/>
    <row r="16303" s="92" customFormat="true" ht="13.5"/>
    <row r="16304" s="92" customFormat="true" ht="13.5"/>
    <row r="16305" s="92" customFormat="true" ht="13.5"/>
    <row r="16306" s="92" customFormat="true" ht="13.5"/>
    <row r="16307" s="92" customFormat="true" ht="13.5"/>
    <row r="16308" s="92" customFormat="true" ht="13.5"/>
    <row r="16309" s="92" customFormat="true" ht="13.5"/>
    <row r="16310" s="92" customFormat="true" ht="13.5"/>
    <row r="16311" s="92" customFormat="true" ht="13.5"/>
    <row r="16312" s="92" customFormat="true" ht="13.5"/>
    <row r="16313" s="92" customFormat="true" ht="13.5"/>
    <row r="16314" s="92" customFormat="true" ht="13.5"/>
    <row r="16315" s="92" customFormat="true" ht="13.5"/>
    <row r="16316" s="92" customFormat="true" ht="13.5"/>
    <row r="16317" s="92" customFormat="true" ht="13.5"/>
    <row r="16318" s="92" customFormat="true" ht="13.5"/>
    <row r="16319" s="92" customFormat="true" ht="13.5"/>
    <row r="16320" s="92" customFormat="true" ht="13.5"/>
    <row r="16321" s="92" customFormat="true" ht="13.5"/>
    <row r="16322" s="92" customFormat="true" ht="13.5"/>
    <row r="16323" s="92" customFormat="true" ht="13.5"/>
    <row r="16324" s="92" customFormat="true" ht="13.5"/>
    <row r="16325" s="92" customFormat="true" ht="13.5"/>
    <row r="16326" s="92" customFormat="true" ht="13.5"/>
    <row r="16327" s="92" customFormat="true" ht="13.5"/>
    <row r="16328" s="92" customFormat="true" ht="13.5"/>
    <row r="16329" s="92" customFormat="true" ht="13.5"/>
    <row r="16330" s="92" customFormat="true" ht="13.5"/>
    <row r="16331" s="92" customFormat="true" ht="13.5"/>
    <row r="16332" s="92" customFormat="true" ht="13.5"/>
    <row r="16333" s="92" customFormat="true" ht="13.5"/>
    <row r="16334" s="92" customFormat="true" ht="13.5"/>
    <row r="16335" s="92" customFormat="true" ht="13.5"/>
    <row r="16336" s="92" customFormat="true" ht="13.5"/>
    <row r="16337" s="92" customFormat="true" ht="13.5"/>
    <row r="16338" s="92" customFormat="true" ht="13.5"/>
    <row r="16339" s="92" customFormat="true" ht="13.5"/>
    <row r="16340" s="92" customFormat="true" ht="13.5"/>
    <row r="16341" s="92" customFormat="true" ht="13.5"/>
    <row r="16342" s="92" customFormat="true" ht="13.5"/>
    <row r="16343" s="92" customFormat="true" ht="13.5"/>
    <row r="16344" s="92" customFormat="true" ht="13.5"/>
    <row r="16345" s="92" customFormat="true" ht="13.5"/>
    <row r="16346" s="92" customFormat="true" ht="13.5"/>
    <row r="16347" s="92" customFormat="true" ht="13.5"/>
    <row r="16348" s="92" customFormat="true" ht="13.5"/>
    <row r="16349" s="92" customFormat="true" ht="13.5"/>
    <row r="16350" s="92" customFormat="true" ht="13.5"/>
    <row r="16351" s="92" customFormat="true" ht="13.5"/>
    <row r="16352" s="92" customFormat="true" ht="13.5"/>
    <row r="16353" s="92" customFormat="true" ht="13.5"/>
    <row r="16354" s="92" customFormat="true" ht="13.5"/>
    <row r="16355" s="92" customFormat="true" ht="13.5"/>
    <row r="16356" s="92" customFormat="true" ht="13.5"/>
    <row r="16357" s="92" customFormat="true" ht="13.5"/>
    <row r="16358" s="92" customFormat="true" ht="13.5"/>
    <row r="16359" s="92" customFormat="true" ht="13.5"/>
    <row r="16360" s="92" customFormat="true" ht="13.5"/>
    <row r="16361" s="92" customFormat="true" ht="13.5"/>
    <row r="16362" s="92" customFormat="true" ht="13.5"/>
    <row r="16363" s="92" customFormat="true" ht="13.5"/>
    <row r="16364" s="92" customFormat="true" ht="13.5"/>
    <row r="16365" s="92" customFormat="true" ht="13.5"/>
    <row r="16366" s="92" customFormat="true" ht="13.5"/>
    <row r="16367" s="92" customFormat="true" ht="13.5"/>
    <row r="16368" s="92" customFormat="true" ht="13.5"/>
    <row r="16369" s="92" customFormat="true" ht="13.5"/>
    <row r="16370" s="92" customFormat="true" ht="13.5"/>
    <row r="16371" s="92" customFormat="true" ht="13.5"/>
    <row r="16372" s="92" customFormat="true" ht="13.5"/>
    <row r="16373" s="92" customFormat="true" ht="13.5"/>
    <row r="16374" s="92" customFormat="true" ht="13.5"/>
    <row r="16375" s="92" customFormat="true" ht="13.5"/>
    <row r="16376" s="92" customFormat="true" ht="13.5"/>
    <row r="16377" s="92" customFormat="true" ht="13.5"/>
    <row r="16378" s="92" customFormat="true" ht="13.5"/>
    <row r="16379" s="92" customFormat="true" ht="13.5"/>
    <row r="16380" s="92" customFormat="true" ht="13.5"/>
    <row r="16381" s="92" customFormat="true" ht="13.5"/>
    <row r="16382" s="92" customFormat="true" ht="13.5"/>
    <row r="16383" s="92" customFormat="true" ht="13.5"/>
    <row r="16384" s="92" customFormat="true" ht="13.5"/>
  </sheetData>
  <mergeCells count="1">
    <mergeCell ref="A2:I2"/>
  </mergeCells>
  <printOptions horizontalCentered="true"/>
  <pageMargins left="0.35" right="0.35" top="0.511805555555556" bottom="0.590277777777778" header="0.468055555555556" footer="0.550694444444444"/>
  <pageSetup paperSize="9" firstPageNumber="14" orientation="landscape" useFirstPageNumber="true" horizontalDpi="600" verticalDpi="600"/>
  <headerFooter alignWithMargins="0" scaleWithDoc="0">
    <oddFooter>&amp;C&amp;"Arial"&amp;10第 &amp;P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
  <sheetViews>
    <sheetView view="pageBreakPreview" zoomScale="130" zoomScaleNormal="100" zoomScaleSheetLayoutView="130" workbookViewId="0">
      <pane xSplit="3" ySplit="5" topLeftCell="D6" activePane="bottomRight" state="frozen"/>
      <selection/>
      <selection pane="topRight"/>
      <selection pane="bottomLeft"/>
      <selection pane="bottomRight" activeCell="C19" sqref="C19"/>
    </sheetView>
  </sheetViews>
  <sheetFormatPr defaultColWidth="10" defaultRowHeight="13.5" outlineLevelRow="5"/>
  <cols>
    <col min="1" max="1" width="0.133333333333333" style="34" customWidth="true"/>
    <col min="2" max="2" width="11" style="34" customWidth="true"/>
    <col min="3" max="3" width="12.75" style="34" customWidth="true"/>
    <col min="4" max="4" width="11.625" style="34" customWidth="true"/>
    <col min="5" max="5" width="15.25" style="34" customWidth="true"/>
    <col min="6" max="6" width="14.625" style="34" customWidth="true"/>
    <col min="7" max="7" width="11.625" style="34" customWidth="true"/>
    <col min="8" max="9" width="12.625" style="34" customWidth="true"/>
    <col min="10" max="17" width="11" style="34" customWidth="true"/>
    <col min="18" max="18" width="9.76666666666667" style="34" customWidth="true"/>
    <col min="19" max="16384" width="10" style="34"/>
  </cols>
  <sheetData>
    <row r="1" s="34" customFormat="true" ht="34" customHeight="true" spans="2:2">
      <c r="B1" s="35" t="s">
        <v>2072</v>
      </c>
    </row>
    <row r="2" s="34" customFormat="true" ht="43" customHeight="true" spans="1:17">
      <c r="A2" s="24"/>
      <c r="B2" s="82" t="s">
        <v>2073</v>
      </c>
      <c r="C2" s="82"/>
      <c r="D2" s="82"/>
      <c r="E2" s="82"/>
      <c r="F2" s="82"/>
      <c r="G2" s="82"/>
      <c r="H2" s="82"/>
      <c r="I2" s="82"/>
      <c r="J2" s="89"/>
      <c r="K2" s="89"/>
      <c r="L2" s="89"/>
      <c r="M2" s="89"/>
      <c r="N2" s="89"/>
      <c r="O2" s="89"/>
      <c r="P2" s="89"/>
      <c r="Q2" s="89"/>
    </row>
    <row r="3" s="34" customFormat="true" ht="42" customHeight="true" spans="2:17">
      <c r="B3" s="83"/>
      <c r="C3" s="83"/>
      <c r="D3" s="83"/>
      <c r="E3" s="83"/>
      <c r="F3" s="83"/>
      <c r="G3" s="83"/>
      <c r="H3" s="83"/>
      <c r="I3" s="83" t="s">
        <v>2074</v>
      </c>
      <c r="J3" s="90"/>
      <c r="K3" s="90"/>
      <c r="L3" s="90"/>
      <c r="Q3" s="91"/>
    </row>
    <row r="4" s="34" customFormat="true" ht="39" customHeight="true" spans="2:9">
      <c r="B4" s="84" t="s">
        <v>2075</v>
      </c>
      <c r="C4" s="84" t="s">
        <v>2076</v>
      </c>
      <c r="D4" s="84" t="s">
        <v>2077</v>
      </c>
      <c r="E4" s="84"/>
      <c r="F4" s="84"/>
      <c r="G4" s="84" t="s">
        <v>2078</v>
      </c>
      <c r="H4" s="84"/>
      <c r="I4" s="84"/>
    </row>
    <row r="5" s="34" customFormat="true" ht="63" customHeight="true" spans="2:9">
      <c r="B5" s="84"/>
      <c r="C5" s="84"/>
      <c r="D5" s="84" t="s">
        <v>1335</v>
      </c>
      <c r="E5" s="84" t="s">
        <v>2079</v>
      </c>
      <c r="F5" s="84" t="s">
        <v>2080</v>
      </c>
      <c r="G5" s="84" t="s">
        <v>1335</v>
      </c>
      <c r="H5" s="84" t="s">
        <v>2079</v>
      </c>
      <c r="I5" s="84" t="s">
        <v>2080</v>
      </c>
    </row>
    <row r="6" s="34" customFormat="true" ht="58" customHeight="true" spans="2:9">
      <c r="B6" s="85">
        <v>640400</v>
      </c>
      <c r="C6" s="86" t="s">
        <v>2081</v>
      </c>
      <c r="D6" s="87">
        <f>E6+F6</f>
        <v>92.1253</v>
      </c>
      <c r="E6" s="88">
        <f>65.7402+2</f>
        <v>67.7402</v>
      </c>
      <c r="F6" s="87">
        <f>18.4051+5.48+0.5</f>
        <v>24.3851</v>
      </c>
      <c r="G6" s="88">
        <f>H6+I6</f>
        <v>96.2753</v>
      </c>
      <c r="H6" s="88">
        <f>E6+2</f>
        <v>69.7402</v>
      </c>
      <c r="I6" s="87">
        <f>F6+2.15</f>
        <v>26.5351</v>
      </c>
    </row>
  </sheetData>
  <mergeCells count="5">
    <mergeCell ref="B2:I2"/>
    <mergeCell ref="D4:F4"/>
    <mergeCell ref="G4:I4"/>
    <mergeCell ref="B4:B5"/>
    <mergeCell ref="C4:C5"/>
  </mergeCells>
  <pageMargins left="0" right="0.195999994874001" top="0.590277777777778" bottom="0.195999994874001" header="0" footer="0"/>
  <pageSetup paperSize="9" scale="87"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
  <sheetViews>
    <sheetView zoomScale="130" zoomScaleNormal="130" topLeftCell="E1" workbookViewId="0">
      <selection activeCell="J12" sqref="J12"/>
    </sheetView>
  </sheetViews>
  <sheetFormatPr defaultColWidth="7.875" defaultRowHeight="14.25"/>
  <cols>
    <col min="1" max="1" width="9" style="32" customWidth="true"/>
    <col min="2" max="2" width="8.5" style="32" customWidth="true"/>
    <col min="3" max="18" width="9.5" style="32" customWidth="true"/>
    <col min="19" max="256" width="7.875" style="32" customWidth="true"/>
    <col min="257" max="16384" width="7.875" style="32"/>
  </cols>
  <sheetData>
    <row r="1" s="32" customFormat="true" ht="32" customHeight="true" spans="1:17">
      <c r="A1" s="35" t="s">
        <v>2082</v>
      </c>
      <c r="B1" s="22" t="s">
        <v>2082</v>
      </c>
      <c r="Q1" s="77"/>
    </row>
    <row r="2" s="32" customFormat="true" ht="39" customHeight="true" spans="1:19">
      <c r="A2" s="36" t="s">
        <v>2083</v>
      </c>
      <c r="B2" s="36"/>
      <c r="C2" s="36"/>
      <c r="D2" s="36"/>
      <c r="E2" s="36"/>
      <c r="F2" s="36"/>
      <c r="G2" s="36"/>
      <c r="H2" s="36"/>
      <c r="I2" s="36"/>
      <c r="J2" s="36"/>
      <c r="K2" s="36"/>
      <c r="L2" s="36"/>
      <c r="M2" s="36"/>
      <c r="N2" s="36"/>
      <c r="O2" s="36"/>
      <c r="P2" s="36"/>
      <c r="Q2" s="78"/>
      <c r="R2" s="36"/>
      <c r="S2" s="36"/>
    </row>
    <row r="3" s="32" customFormat="true" ht="42" customHeight="true" spans="17:18">
      <c r="Q3" s="77"/>
      <c r="R3" s="56" t="s">
        <v>2074</v>
      </c>
    </row>
    <row r="4" s="32" customFormat="true" ht="29" customHeight="true" spans="1:19">
      <c r="A4" s="37" t="s">
        <v>1527</v>
      </c>
      <c r="B4" s="38" t="s">
        <v>2084</v>
      </c>
      <c r="C4" s="39" t="s">
        <v>2085</v>
      </c>
      <c r="D4" s="40"/>
      <c r="E4" s="51"/>
      <c r="F4" s="52" t="s">
        <v>2086</v>
      </c>
      <c r="G4" s="52"/>
      <c r="H4" s="52"/>
      <c r="I4" s="52"/>
      <c r="J4" s="52"/>
      <c r="K4" s="52"/>
      <c r="L4" s="52"/>
      <c r="M4" s="52"/>
      <c r="N4" s="52"/>
      <c r="O4" s="52"/>
      <c r="P4" s="52"/>
      <c r="Q4" s="79" t="s">
        <v>2087</v>
      </c>
      <c r="R4" s="40"/>
      <c r="S4" s="51"/>
    </row>
    <row r="5" s="32" customFormat="true" ht="27" customHeight="true" spans="1:19">
      <c r="A5" s="41"/>
      <c r="B5" s="42"/>
      <c r="C5" s="43"/>
      <c r="D5" s="44"/>
      <c r="E5" s="53"/>
      <c r="F5" s="52" t="s">
        <v>2088</v>
      </c>
      <c r="G5" s="52"/>
      <c r="H5" s="52"/>
      <c r="I5" s="52"/>
      <c r="J5" s="52"/>
      <c r="K5" s="52"/>
      <c r="L5" s="52"/>
      <c r="M5" s="45" t="s">
        <v>2089</v>
      </c>
      <c r="N5" s="45"/>
      <c r="O5" s="45"/>
      <c r="P5" s="45"/>
      <c r="Q5" s="80"/>
      <c r="R5" s="44"/>
      <c r="S5" s="53"/>
    </row>
    <row r="6" s="32" customFormat="true" ht="24" customHeight="true" spans="1:19">
      <c r="A6" s="41"/>
      <c r="B6" s="42"/>
      <c r="C6" s="45" t="s">
        <v>1554</v>
      </c>
      <c r="D6" s="45" t="s">
        <v>2090</v>
      </c>
      <c r="E6" s="45" t="s">
        <v>2091</v>
      </c>
      <c r="F6" s="52" t="s">
        <v>1335</v>
      </c>
      <c r="G6" s="52" t="s">
        <v>2092</v>
      </c>
      <c r="H6" s="52"/>
      <c r="I6" s="52"/>
      <c r="J6" s="52"/>
      <c r="K6" s="45" t="s">
        <v>2093</v>
      </c>
      <c r="L6" s="45" t="s">
        <v>2094</v>
      </c>
      <c r="M6" s="45" t="s">
        <v>1554</v>
      </c>
      <c r="N6" s="45" t="s">
        <v>2095</v>
      </c>
      <c r="O6" s="45" t="s">
        <v>2096</v>
      </c>
      <c r="P6" s="45" t="s">
        <v>2097</v>
      </c>
      <c r="Q6" s="81" t="s">
        <v>1554</v>
      </c>
      <c r="R6" s="45" t="s">
        <v>2090</v>
      </c>
      <c r="S6" s="45" t="s">
        <v>2091</v>
      </c>
    </row>
    <row r="7" s="32" customFormat="true" ht="54" customHeight="true" spans="1:19">
      <c r="A7" s="46"/>
      <c r="B7" s="47"/>
      <c r="C7" s="45"/>
      <c r="D7" s="45"/>
      <c r="E7" s="45"/>
      <c r="F7" s="52"/>
      <c r="G7" s="52" t="s">
        <v>1554</v>
      </c>
      <c r="H7" s="45" t="s">
        <v>2098</v>
      </c>
      <c r="I7" s="45" t="s">
        <v>2099</v>
      </c>
      <c r="J7" s="52" t="s">
        <v>2100</v>
      </c>
      <c r="K7" s="48"/>
      <c r="L7" s="45"/>
      <c r="M7" s="45"/>
      <c r="N7" s="48"/>
      <c r="O7" s="48"/>
      <c r="P7" s="45"/>
      <c r="Q7" s="81"/>
      <c r="R7" s="45"/>
      <c r="S7" s="45"/>
    </row>
    <row r="8" s="32" customFormat="true" ht="54" customHeight="true" spans="1:19">
      <c r="A8" s="71" t="s">
        <v>2081</v>
      </c>
      <c r="B8" s="72">
        <v>92.13</v>
      </c>
      <c r="C8" s="72">
        <v>81.2</v>
      </c>
      <c r="D8" s="73">
        <v>64.742257</v>
      </c>
      <c r="E8" s="73">
        <v>16.460005</v>
      </c>
      <c r="F8" s="75">
        <v>10.27</v>
      </c>
      <c r="G8" s="75">
        <v>0.87</v>
      </c>
      <c r="H8" s="75">
        <v>0.12</v>
      </c>
      <c r="I8" s="75">
        <v>0.73</v>
      </c>
      <c r="J8" s="75">
        <v>0.02</v>
      </c>
      <c r="K8" s="72">
        <v>9.4</v>
      </c>
      <c r="L8" s="76">
        <v>0.070458</v>
      </c>
      <c r="M8" s="72">
        <f>SUM(N8:P8)</f>
        <v>7.98</v>
      </c>
      <c r="N8" s="76">
        <v>2</v>
      </c>
      <c r="O8" s="75">
        <v>4</v>
      </c>
      <c r="P8" s="75">
        <f>1.48+0.5</f>
        <v>1.98</v>
      </c>
      <c r="Q8" s="75">
        <f>R8+S8</f>
        <v>88.241804</v>
      </c>
      <c r="R8" s="75">
        <f>D8-H8-J8+N8</f>
        <v>66.602257</v>
      </c>
      <c r="S8" s="75">
        <f>E8-I8-L8+O8+P8</f>
        <v>21.639547</v>
      </c>
    </row>
    <row r="9" s="32" customFormat="true" ht="44" customHeight="true" spans="1:19">
      <c r="A9" s="74" t="s">
        <v>2101</v>
      </c>
      <c r="B9" s="74"/>
      <c r="C9" s="74"/>
      <c r="D9" s="74"/>
      <c r="E9" s="74"/>
      <c r="F9" s="74"/>
      <c r="G9" s="74"/>
      <c r="H9" s="74"/>
      <c r="I9" s="74"/>
      <c r="J9" s="74"/>
      <c r="K9" s="74"/>
      <c r="L9" s="74"/>
      <c r="M9" s="74"/>
      <c r="N9" s="74"/>
      <c r="O9" s="74"/>
      <c r="P9" s="74"/>
      <c r="Q9" s="74"/>
      <c r="R9" s="74"/>
      <c r="S9" s="74"/>
    </row>
  </sheetData>
  <sheetProtection selectLockedCells="1" selectUnlockedCells="1"/>
  <mergeCells count="24">
    <mergeCell ref="A2:S2"/>
    <mergeCell ref="R3:S3"/>
    <mergeCell ref="F4:P4"/>
    <mergeCell ref="F5:L5"/>
    <mergeCell ref="M5:P5"/>
    <mergeCell ref="G6:J6"/>
    <mergeCell ref="A9:S9"/>
    <mergeCell ref="A4:A7"/>
    <mergeCell ref="B4:B7"/>
    <mergeCell ref="C6:C7"/>
    <mergeCell ref="D6:D7"/>
    <mergeCell ref="E6:E7"/>
    <mergeCell ref="F6:F7"/>
    <mergeCell ref="K6:K7"/>
    <mergeCell ref="L6:L7"/>
    <mergeCell ref="M6:M7"/>
    <mergeCell ref="N6:N7"/>
    <mergeCell ref="O6:O7"/>
    <mergeCell ref="P6:P7"/>
    <mergeCell ref="Q6:Q7"/>
    <mergeCell ref="R6:R7"/>
    <mergeCell ref="S6:S7"/>
    <mergeCell ref="C4:E5"/>
    <mergeCell ref="Q4:S5"/>
  </mergeCells>
  <pageMargins left="0.75" right="0.75" top="1" bottom="1" header="0.511805555555556" footer="0.511805555555556"/>
  <pageSetup paperSize="9" scale="86" orientation="landscape" horizontalDpi="300" verticalDpi="300"/>
  <headerFooter alignWithMargins="0" scaleWithDoc="0"/>
  <colBreaks count="1" manualBreakCount="1">
    <brk id="15" max="6553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zoomScale="130" zoomScaleNormal="130" topLeftCell="C1" workbookViewId="0">
      <selection activeCell="C19" sqref="C19"/>
    </sheetView>
  </sheetViews>
  <sheetFormatPr defaultColWidth="10" defaultRowHeight="13.5"/>
  <cols>
    <col min="1" max="1" width="9.25" style="34" customWidth="true"/>
    <col min="2" max="2" width="17.9083333333333" style="34" customWidth="true"/>
    <col min="3" max="8" width="14.875" style="34" customWidth="true"/>
    <col min="9" max="9" width="20.0833333333333" style="34" customWidth="true"/>
    <col min="10" max="16384" width="10" style="34"/>
  </cols>
  <sheetData>
    <row r="1" s="34" customFormat="true" ht="24" customHeight="true" spans="1:1">
      <c r="A1" s="35" t="s">
        <v>2102</v>
      </c>
    </row>
    <row r="2" s="34" customFormat="true" ht="36" customHeight="true" spans="1:9">
      <c r="A2" s="61" t="s">
        <v>2103</v>
      </c>
      <c r="B2" s="61"/>
      <c r="C2" s="61"/>
      <c r="D2" s="61"/>
      <c r="E2" s="61"/>
      <c r="F2" s="61"/>
      <c r="G2" s="61"/>
      <c r="H2" s="61"/>
      <c r="I2" s="61"/>
    </row>
    <row r="3" s="34" customFormat="true" ht="26" customHeight="true" spans="9:9">
      <c r="I3" s="34" t="s">
        <v>2074</v>
      </c>
    </row>
    <row r="4" s="34" customFormat="true" ht="53" customHeight="true" spans="1:9">
      <c r="A4" s="62" t="s">
        <v>1527</v>
      </c>
      <c r="B4" s="62" t="s">
        <v>2104</v>
      </c>
      <c r="C4" s="62" t="s">
        <v>2105</v>
      </c>
      <c r="D4" s="62"/>
      <c r="E4" s="62"/>
      <c r="F4" s="66" t="s">
        <v>2106</v>
      </c>
      <c r="G4" s="67"/>
      <c r="H4" s="68"/>
      <c r="I4" s="69" t="s">
        <v>2107</v>
      </c>
    </row>
    <row r="5" s="34" customFormat="true" ht="48" customHeight="true" spans="1:9">
      <c r="A5" s="62"/>
      <c r="B5" s="62"/>
      <c r="C5" s="62" t="s">
        <v>1554</v>
      </c>
      <c r="D5" s="62" t="s">
        <v>2108</v>
      </c>
      <c r="E5" s="62" t="s">
        <v>2109</v>
      </c>
      <c r="F5" s="62" t="s">
        <v>1554</v>
      </c>
      <c r="G5" s="69" t="s">
        <v>2110</v>
      </c>
      <c r="H5" s="69" t="s">
        <v>2111</v>
      </c>
      <c r="I5" s="69" t="s">
        <v>2110</v>
      </c>
    </row>
    <row r="6" s="34" customFormat="true" ht="48" customHeight="true" spans="1:9">
      <c r="A6" s="62" t="s">
        <v>295</v>
      </c>
      <c r="B6" s="63" t="s">
        <v>1335</v>
      </c>
      <c r="C6" s="64">
        <f t="shared" ref="C6:I6" si="0">C7+C9+C8</f>
        <v>13.41</v>
      </c>
      <c r="D6" s="64">
        <f t="shared" si="0"/>
        <v>10.51</v>
      </c>
      <c r="E6" s="64">
        <f t="shared" si="0"/>
        <v>2.9</v>
      </c>
      <c r="F6" s="64">
        <f t="shared" si="0"/>
        <v>10.5</v>
      </c>
      <c r="G6" s="64">
        <f t="shared" si="0"/>
        <v>1.11</v>
      </c>
      <c r="H6" s="64">
        <f t="shared" si="0"/>
        <v>9.39</v>
      </c>
      <c r="I6" s="64">
        <f t="shared" si="0"/>
        <v>2.9</v>
      </c>
    </row>
    <row r="7" s="34" customFormat="true" ht="42" customHeight="true" spans="1:9">
      <c r="A7" s="62"/>
      <c r="B7" s="63" t="s">
        <v>2112</v>
      </c>
      <c r="C7" s="64">
        <f t="shared" ref="C7:C9" si="1">D7+E7</f>
        <v>11.43</v>
      </c>
      <c r="D7" s="64">
        <v>9.21</v>
      </c>
      <c r="E7" s="64">
        <v>2.22</v>
      </c>
      <c r="F7" s="64">
        <f t="shared" ref="F7:F9" si="2">G7+H7</f>
        <v>9.21</v>
      </c>
      <c r="G7" s="64">
        <v>0.92</v>
      </c>
      <c r="H7" s="64">
        <v>8.29</v>
      </c>
      <c r="I7" s="64">
        <v>2.22</v>
      </c>
    </row>
    <row r="8" s="34" customFormat="true" ht="45" customHeight="true" spans="1:9">
      <c r="A8" s="62"/>
      <c r="B8" s="63" t="s">
        <v>2113</v>
      </c>
      <c r="C8" s="64">
        <f t="shared" si="1"/>
        <v>1.96</v>
      </c>
      <c r="D8" s="64">
        <v>1.28</v>
      </c>
      <c r="E8" s="64">
        <v>0.68</v>
      </c>
      <c r="F8" s="64">
        <f t="shared" si="2"/>
        <v>1.28</v>
      </c>
      <c r="G8" s="64">
        <v>0.18</v>
      </c>
      <c r="H8" s="64">
        <v>1.1</v>
      </c>
      <c r="I8" s="64">
        <v>0.68</v>
      </c>
    </row>
    <row r="9" s="34" customFormat="true" ht="45" customHeight="true" spans="1:9">
      <c r="A9" s="62"/>
      <c r="B9" s="65" t="s">
        <v>2100</v>
      </c>
      <c r="C9" s="64">
        <f t="shared" si="1"/>
        <v>0.02</v>
      </c>
      <c r="D9" s="64">
        <v>0.02</v>
      </c>
      <c r="E9" s="64"/>
      <c r="F9" s="64">
        <f t="shared" si="2"/>
        <v>0.01</v>
      </c>
      <c r="G9" s="64">
        <v>0.01</v>
      </c>
      <c r="H9" s="64"/>
      <c r="I9" s="70"/>
    </row>
  </sheetData>
  <mergeCells count="6">
    <mergeCell ref="A2:I2"/>
    <mergeCell ref="C4:E4"/>
    <mergeCell ref="F4:H4"/>
    <mergeCell ref="A4:A5"/>
    <mergeCell ref="A6:A9"/>
    <mergeCell ref="B4:B5"/>
  </mergeCells>
  <pageMargins left="0.75" right="0.75" top="1" bottom="1" header="0.5" footer="0.5"/>
  <pageSetup paperSize="1" scale="70" orientation="landscape" horizontalDpi="300" verticalDpi="3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
  <sheetViews>
    <sheetView zoomScale="130" zoomScaleNormal="130" workbookViewId="0">
      <pane xSplit="1" ySplit="5" topLeftCell="E6" activePane="bottomRight" state="frozen"/>
      <selection/>
      <selection pane="topRight"/>
      <selection pane="bottomLeft"/>
      <selection pane="bottomRight" activeCell="M24" sqref="M24"/>
    </sheetView>
  </sheetViews>
  <sheetFormatPr defaultColWidth="10" defaultRowHeight="13.5" outlineLevelRow="7"/>
  <cols>
    <col min="1" max="1" width="10.75" style="34" customWidth="true"/>
    <col min="2" max="2" width="9.75" style="34" customWidth="true"/>
    <col min="3" max="3" width="11.875" style="34" customWidth="true"/>
    <col min="4" max="5" width="9.5" style="34" customWidth="true"/>
    <col min="6" max="11" width="9.375" style="34" customWidth="true"/>
    <col min="12" max="16384" width="10" style="34"/>
  </cols>
  <sheetData>
    <row r="1" s="34" customFormat="true" ht="20.25" spans="1:17">
      <c r="A1" s="35" t="s">
        <v>2114</v>
      </c>
      <c r="B1" s="32"/>
      <c r="C1" s="32"/>
      <c r="D1" s="32"/>
      <c r="E1" s="32"/>
      <c r="F1" s="32"/>
      <c r="G1" s="32"/>
      <c r="H1" s="32"/>
      <c r="I1" s="32"/>
      <c r="J1" s="32"/>
      <c r="K1" s="32"/>
      <c r="L1" s="32"/>
      <c r="M1" s="32"/>
      <c r="N1" s="32"/>
      <c r="O1" s="32"/>
      <c r="P1" s="32"/>
      <c r="Q1" s="32"/>
    </row>
    <row r="2" s="34" customFormat="true" ht="24" spans="1:17">
      <c r="A2" s="36" t="s">
        <v>2115</v>
      </c>
      <c r="B2" s="36"/>
      <c r="C2" s="36"/>
      <c r="D2" s="36"/>
      <c r="E2" s="36"/>
      <c r="F2" s="36"/>
      <c r="G2" s="36"/>
      <c r="H2" s="36"/>
      <c r="I2" s="36"/>
      <c r="J2" s="36"/>
      <c r="K2" s="36"/>
      <c r="L2" s="36"/>
      <c r="M2" s="36"/>
      <c r="N2" s="36"/>
      <c r="O2" s="36"/>
      <c r="P2" s="36"/>
      <c r="Q2" s="36"/>
    </row>
    <row r="3" s="34" customFormat="true" ht="21" customHeight="true" spans="1:17">
      <c r="A3" s="32"/>
      <c r="B3" s="32"/>
      <c r="C3" s="32"/>
      <c r="D3" s="32"/>
      <c r="E3" s="32"/>
      <c r="F3" s="32"/>
      <c r="G3" s="32"/>
      <c r="H3" s="32"/>
      <c r="I3" s="32"/>
      <c r="J3" s="32"/>
      <c r="K3" s="32"/>
      <c r="L3" s="32"/>
      <c r="M3" s="32"/>
      <c r="N3" s="32"/>
      <c r="O3" s="32"/>
      <c r="P3" s="56" t="s">
        <v>2074</v>
      </c>
      <c r="Q3" s="32"/>
    </row>
    <row r="4" s="34" customFormat="true" ht="30" customHeight="true" spans="1:17">
      <c r="A4" s="37" t="s">
        <v>1527</v>
      </c>
      <c r="B4" s="38" t="s">
        <v>2116</v>
      </c>
      <c r="C4" s="39" t="s">
        <v>2117</v>
      </c>
      <c r="D4" s="40"/>
      <c r="E4" s="51"/>
      <c r="F4" s="52" t="s">
        <v>2086</v>
      </c>
      <c r="G4" s="52"/>
      <c r="H4" s="52"/>
      <c r="I4" s="52"/>
      <c r="J4" s="52"/>
      <c r="K4" s="52"/>
      <c r="L4" s="52"/>
      <c r="M4" s="52"/>
      <c r="N4" s="52"/>
      <c r="O4" s="39" t="s">
        <v>2118</v>
      </c>
      <c r="P4" s="40"/>
      <c r="Q4" s="51"/>
    </row>
    <row r="5" s="34" customFormat="true" ht="27" customHeight="true" spans="1:17">
      <c r="A5" s="41"/>
      <c r="B5" s="42"/>
      <c r="C5" s="43"/>
      <c r="D5" s="44"/>
      <c r="E5" s="53"/>
      <c r="F5" s="52" t="s">
        <v>2119</v>
      </c>
      <c r="G5" s="52"/>
      <c r="H5" s="52"/>
      <c r="I5" s="52"/>
      <c r="J5" s="52"/>
      <c r="K5" s="52"/>
      <c r="L5" s="54" t="s">
        <v>2120</v>
      </c>
      <c r="M5" s="57"/>
      <c r="N5" s="58"/>
      <c r="O5" s="43"/>
      <c r="P5" s="44"/>
      <c r="Q5" s="53"/>
    </row>
    <row r="6" s="34" customFormat="true" ht="27" customHeight="true" spans="1:17">
      <c r="A6" s="41"/>
      <c r="B6" s="42"/>
      <c r="C6" s="45" t="s">
        <v>1554</v>
      </c>
      <c r="D6" s="45" t="s">
        <v>2090</v>
      </c>
      <c r="E6" s="45" t="s">
        <v>2091</v>
      </c>
      <c r="F6" s="52" t="s">
        <v>1335</v>
      </c>
      <c r="G6" s="52" t="s">
        <v>2092</v>
      </c>
      <c r="H6" s="52"/>
      <c r="I6" s="52"/>
      <c r="J6" s="52"/>
      <c r="K6" s="45" t="s">
        <v>2093</v>
      </c>
      <c r="L6" s="38" t="s">
        <v>1554</v>
      </c>
      <c r="M6" s="38" t="s">
        <v>2095</v>
      </c>
      <c r="N6" s="38" t="s">
        <v>2096</v>
      </c>
      <c r="O6" s="45" t="s">
        <v>1554</v>
      </c>
      <c r="P6" s="45" t="s">
        <v>2090</v>
      </c>
      <c r="Q6" s="45" t="s">
        <v>2091</v>
      </c>
    </row>
    <row r="7" s="34" customFormat="true" ht="53" customHeight="true" spans="1:17">
      <c r="A7" s="46"/>
      <c r="B7" s="47"/>
      <c r="C7" s="45"/>
      <c r="D7" s="45"/>
      <c r="E7" s="45"/>
      <c r="F7" s="52"/>
      <c r="G7" s="52" t="s">
        <v>1554</v>
      </c>
      <c r="H7" s="45" t="s">
        <v>2098</v>
      </c>
      <c r="I7" s="45" t="s">
        <v>2099</v>
      </c>
      <c r="J7" s="52" t="s">
        <v>2100</v>
      </c>
      <c r="K7" s="48"/>
      <c r="L7" s="47"/>
      <c r="M7" s="59"/>
      <c r="N7" s="59"/>
      <c r="O7" s="45"/>
      <c r="P7" s="45"/>
      <c r="Q7" s="45"/>
    </row>
    <row r="8" s="34" customFormat="true" ht="42" customHeight="true" spans="1:17">
      <c r="A8" s="48" t="s">
        <v>2081</v>
      </c>
      <c r="B8" s="49">
        <v>96.28</v>
      </c>
      <c r="C8" s="50">
        <f>D8+E8</f>
        <v>88.241804</v>
      </c>
      <c r="D8" s="50">
        <f>'[4]表20-2'!R8</f>
        <v>66.602257</v>
      </c>
      <c r="E8" s="50">
        <f>'[4]表20-2'!S8</f>
        <v>21.639547</v>
      </c>
      <c r="F8" s="50">
        <f>G8+K8</f>
        <v>10.51</v>
      </c>
      <c r="G8" s="50">
        <f>H8+I8+J8</f>
        <v>1.12</v>
      </c>
      <c r="H8" s="50">
        <v>0.92</v>
      </c>
      <c r="I8" s="50">
        <v>0.18</v>
      </c>
      <c r="J8" s="50">
        <v>0.02</v>
      </c>
      <c r="K8" s="55">
        <v>9.39</v>
      </c>
      <c r="L8" s="50">
        <f>M8+N8</f>
        <v>4.15</v>
      </c>
      <c r="M8" s="60">
        <v>2</v>
      </c>
      <c r="N8" s="50">
        <v>2.15</v>
      </c>
      <c r="O8" s="50">
        <f>P8+Q8</f>
        <v>91.271804</v>
      </c>
      <c r="P8" s="50">
        <f>D8-H8-J8+M8</f>
        <v>67.662257</v>
      </c>
      <c r="Q8" s="50">
        <f>E8-I8+N8</f>
        <v>23.609547</v>
      </c>
    </row>
  </sheetData>
  <mergeCells count="21">
    <mergeCell ref="A2:Q2"/>
    <mergeCell ref="P3:Q3"/>
    <mergeCell ref="F4:N4"/>
    <mergeCell ref="F5:K5"/>
    <mergeCell ref="L5:N5"/>
    <mergeCell ref="G6:J6"/>
    <mergeCell ref="A4:A7"/>
    <mergeCell ref="B4:B7"/>
    <mergeCell ref="C6:C7"/>
    <mergeCell ref="D6:D7"/>
    <mergeCell ref="E6:E7"/>
    <mergeCell ref="F6:F7"/>
    <mergeCell ref="K6:K7"/>
    <mergeCell ref="L6:L7"/>
    <mergeCell ref="M6:M7"/>
    <mergeCell ref="N6:N7"/>
    <mergeCell ref="O6:O7"/>
    <mergeCell ref="P6:P7"/>
    <mergeCell ref="Q6:Q7"/>
    <mergeCell ref="C4:E5"/>
    <mergeCell ref="O4:Q5"/>
  </mergeCells>
  <pageMargins left="0.314583333333333" right="0.00100000004749745" top="0.786805555555556" bottom="0.268999993801117" header="0" footer="0"/>
  <pageSetup paperSize="9"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5"/>
  <sheetViews>
    <sheetView workbookViewId="0">
      <selection activeCell="A2" sqref="A2:B2"/>
    </sheetView>
  </sheetViews>
  <sheetFormatPr defaultColWidth="10" defaultRowHeight="13.5" outlineLevelCol="2"/>
  <cols>
    <col min="1" max="1" width="39.9" style="21" customWidth="true"/>
    <col min="2" max="2" width="25.65" style="21" customWidth="true"/>
    <col min="3" max="3" width="9.76666666666667" style="21" customWidth="true"/>
    <col min="4" max="16384" width="10" style="21"/>
  </cols>
  <sheetData>
    <row r="1" s="21" customFormat="true" ht="14.3" customHeight="true" spans="1:1">
      <c r="A1" s="22" t="s">
        <v>2121</v>
      </c>
    </row>
    <row r="2" s="21" customFormat="true" ht="20.35" customHeight="true" spans="1:2">
      <c r="A2" s="23" t="s">
        <v>2122</v>
      </c>
      <c r="B2" s="23"/>
    </row>
    <row r="3" s="21" customFormat="true" ht="21" customHeight="true" spans="1:2">
      <c r="A3" s="24"/>
      <c r="B3" s="25" t="s">
        <v>2074</v>
      </c>
    </row>
    <row r="4" s="21" customFormat="true" ht="20.35" customHeight="true" spans="1:2">
      <c r="A4" s="26" t="s">
        <v>2123</v>
      </c>
      <c r="B4" s="27" t="s">
        <v>293</v>
      </c>
    </row>
    <row r="5" s="21" customFormat="true" ht="17.05" customHeight="true" spans="1:2">
      <c r="A5" s="28" t="s">
        <v>2124</v>
      </c>
      <c r="B5" s="29"/>
    </row>
    <row r="6" s="21" customFormat="true" ht="17.05" customHeight="true" spans="1:2">
      <c r="A6" s="30" t="s">
        <v>2125</v>
      </c>
      <c r="B6" s="31">
        <f>B7+B8</f>
        <v>10.25</v>
      </c>
    </row>
    <row r="7" s="21" customFormat="true" ht="17.05" customHeight="true" spans="1:3">
      <c r="A7" s="30" t="s">
        <v>2126</v>
      </c>
      <c r="B7" s="31">
        <v>3.02</v>
      </c>
      <c r="C7" s="32"/>
    </row>
    <row r="8" s="21" customFormat="true" ht="15" customHeight="true" spans="1:3">
      <c r="A8" s="30" t="s">
        <v>2127</v>
      </c>
      <c r="B8" s="31">
        <v>7.23</v>
      </c>
      <c r="C8" s="33"/>
    </row>
    <row r="9" s="21" customFormat="true" ht="17.05" customHeight="true" spans="1:3">
      <c r="A9" s="30" t="s">
        <v>2128</v>
      </c>
      <c r="B9" s="31">
        <f>SUM(B10:B11)</f>
        <v>9.9</v>
      </c>
      <c r="C9" s="32"/>
    </row>
    <row r="10" s="21" customFormat="true" ht="17.05" customHeight="true" spans="1:3">
      <c r="A10" s="30" t="s">
        <v>2129</v>
      </c>
      <c r="B10" s="31">
        <v>2.9</v>
      </c>
      <c r="C10" s="32"/>
    </row>
    <row r="11" s="21" customFormat="true" ht="17.05" customHeight="true" spans="1:3">
      <c r="A11" s="30" t="s">
        <v>2130</v>
      </c>
      <c r="B11" s="31">
        <v>7</v>
      </c>
      <c r="C11" s="32"/>
    </row>
    <row r="12" s="21" customFormat="true" ht="17.05" customHeight="true" spans="1:3">
      <c r="A12" s="30" t="s">
        <v>2131</v>
      </c>
      <c r="B12" s="31">
        <f>SUM(B13:B14)</f>
        <v>0.35</v>
      </c>
      <c r="C12" s="32"/>
    </row>
    <row r="13" s="21" customFormat="true" ht="17.05" customHeight="true" spans="1:3">
      <c r="A13" s="30" t="s">
        <v>2132</v>
      </c>
      <c r="B13" s="31">
        <v>0.12</v>
      </c>
      <c r="C13" s="33"/>
    </row>
    <row r="14" s="21" customFormat="true" ht="17.05" customHeight="true" spans="1:3">
      <c r="A14" s="30" t="s">
        <v>2133</v>
      </c>
      <c r="B14" s="31">
        <v>0.23</v>
      </c>
      <c r="C14" s="32"/>
    </row>
    <row r="15" s="21" customFormat="true" ht="17.05" customHeight="true" spans="1:3">
      <c r="A15" s="28" t="s">
        <v>2134</v>
      </c>
      <c r="B15" s="29"/>
      <c r="C15" s="32"/>
    </row>
    <row r="16" s="21" customFormat="true" ht="17.05" customHeight="true" spans="1:3">
      <c r="A16" s="30" t="s">
        <v>2135</v>
      </c>
      <c r="B16" s="31">
        <f>SUM(B17:B18)</f>
        <v>2.77</v>
      </c>
      <c r="C16" s="32"/>
    </row>
    <row r="17" s="21" customFormat="true" ht="17.05" customHeight="true" spans="1:3">
      <c r="A17" s="30" t="s">
        <v>2136</v>
      </c>
      <c r="B17" s="31">
        <v>2.2</v>
      </c>
      <c r="C17" s="32"/>
    </row>
    <row r="18" s="21" customFormat="true" ht="17.05" customHeight="true" spans="1:3">
      <c r="A18" s="30" t="s">
        <v>2137</v>
      </c>
      <c r="B18" s="31">
        <v>0.57</v>
      </c>
      <c r="C18" s="33"/>
    </row>
    <row r="19" s="21" customFormat="true" ht="17.05" customHeight="true" spans="1:3">
      <c r="A19" s="28" t="s">
        <v>2138</v>
      </c>
      <c r="B19" s="29"/>
      <c r="C19" s="32"/>
    </row>
    <row r="20" s="21" customFormat="true" ht="17.05" customHeight="true" spans="1:3">
      <c r="A20" s="30" t="s">
        <v>2139</v>
      </c>
      <c r="B20" s="31">
        <f>SUM(B21:B22)</f>
        <v>88.24</v>
      </c>
      <c r="C20" s="32"/>
    </row>
    <row r="21" s="21" customFormat="true" ht="17.05" customHeight="true" spans="1:3">
      <c r="A21" s="30" t="s">
        <v>2140</v>
      </c>
      <c r="B21" s="31">
        <v>66.6</v>
      </c>
      <c r="C21" s="32"/>
    </row>
    <row r="22" s="21" customFormat="true" ht="17.05" customHeight="true" spans="1:3">
      <c r="A22" s="30" t="s">
        <v>2141</v>
      </c>
      <c r="B22" s="31">
        <v>21.64</v>
      </c>
      <c r="C22" s="32"/>
    </row>
    <row r="23" s="21" customFormat="true" ht="17.05" customHeight="true" spans="1:3">
      <c r="A23" s="28" t="s">
        <v>2142</v>
      </c>
      <c r="B23" s="29"/>
      <c r="C23" s="33"/>
    </row>
    <row r="24" s="21" customFormat="true" ht="17.05" customHeight="true" spans="1:3">
      <c r="A24" s="30" t="s">
        <v>2143</v>
      </c>
      <c r="B24" s="31">
        <f>SUM(B25:B26)</f>
        <v>88.24</v>
      </c>
      <c r="C24" s="32"/>
    </row>
    <row r="25" s="21" customFormat="true" ht="17.05" customHeight="true" spans="1:3">
      <c r="A25" s="30" t="s">
        <v>2144</v>
      </c>
      <c r="B25" s="31">
        <f>B28+B31+B34</f>
        <v>66.6</v>
      </c>
      <c r="C25" s="32"/>
    </row>
    <row r="26" s="21" customFormat="true" ht="17.05" customHeight="true" spans="1:3">
      <c r="A26" s="30" t="s">
        <v>2145</v>
      </c>
      <c r="B26" s="31">
        <f>B29+B32+B35</f>
        <v>21.64</v>
      </c>
      <c r="C26" s="32"/>
    </row>
    <row r="27" s="21" customFormat="true" ht="17.05" customHeight="true" spans="1:3">
      <c r="A27" s="30" t="s">
        <v>2146</v>
      </c>
      <c r="B27" s="31">
        <f>SUM(B28:B29)</f>
        <v>28.56</v>
      </c>
      <c r="C27" s="32"/>
    </row>
    <row r="28" s="21" customFormat="true" ht="17.05" customHeight="true" spans="1:3">
      <c r="A28" s="30" t="s">
        <v>2147</v>
      </c>
      <c r="B28" s="31">
        <v>20.05</v>
      </c>
      <c r="C28" s="33"/>
    </row>
    <row r="29" s="21" customFormat="true" ht="17.05" customHeight="true" spans="1:3">
      <c r="A29" s="30" t="s">
        <v>2148</v>
      </c>
      <c r="B29" s="31">
        <v>8.51</v>
      </c>
      <c r="C29" s="32"/>
    </row>
    <row r="30" s="21" customFormat="true" ht="17.05" customHeight="true" spans="1:3">
      <c r="A30" s="30" t="s">
        <v>2149</v>
      </c>
      <c r="B30" s="31">
        <f>SUM(B31:B32)</f>
        <v>7.53</v>
      </c>
      <c r="C30" s="32"/>
    </row>
    <row r="31" s="21" customFormat="true" ht="17.05" customHeight="true" spans="1:3">
      <c r="A31" s="30" t="s">
        <v>2150</v>
      </c>
      <c r="B31" s="31">
        <v>7.53</v>
      </c>
      <c r="C31" s="32"/>
    </row>
    <row r="32" s="21" customFormat="true" ht="17.05" customHeight="true" spans="1:3">
      <c r="A32" s="30" t="s">
        <v>2151</v>
      </c>
      <c r="B32" s="31">
        <v>0</v>
      </c>
      <c r="C32" s="32"/>
    </row>
    <row r="33" s="21" customFormat="true" ht="17.05" customHeight="true" spans="1:3">
      <c r="A33" s="30" t="s">
        <v>2152</v>
      </c>
      <c r="B33" s="31">
        <f>SUM(B34:B35)</f>
        <v>52.15</v>
      </c>
      <c r="C33" s="33"/>
    </row>
    <row r="34" s="21" customFormat="true" ht="17.05" customHeight="true" spans="1:3">
      <c r="A34" s="30" t="s">
        <v>2153</v>
      </c>
      <c r="B34" s="31">
        <v>39.02</v>
      </c>
      <c r="C34" s="32"/>
    </row>
    <row r="35" s="21" customFormat="true" ht="19.55" customHeight="true" spans="1:3">
      <c r="A35" s="30" t="s">
        <v>2154</v>
      </c>
      <c r="B35" s="31">
        <v>13.13</v>
      </c>
      <c r="C35" s="32"/>
    </row>
  </sheetData>
  <mergeCells count="1">
    <mergeCell ref="A2:B2"/>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2"/>
  <sheetViews>
    <sheetView workbookViewId="0">
      <selection activeCell="A2" sqref="A2:B2"/>
    </sheetView>
  </sheetViews>
  <sheetFormatPr defaultColWidth="10" defaultRowHeight="13.5" outlineLevelCol="1"/>
  <cols>
    <col min="1" max="1" width="39.9" style="21" customWidth="true"/>
    <col min="2" max="2" width="25.65" style="21" customWidth="true"/>
    <col min="3" max="3" width="9.76666666666667" style="21" customWidth="true"/>
    <col min="4" max="16384" width="10" style="21"/>
  </cols>
  <sheetData>
    <row r="1" s="21" customFormat="true" ht="14.3" customHeight="true" spans="1:1">
      <c r="A1" s="22" t="s">
        <v>2155</v>
      </c>
    </row>
    <row r="2" s="21" customFormat="true" ht="20.35" customHeight="true" spans="1:2">
      <c r="A2" s="23" t="s">
        <v>2156</v>
      </c>
      <c r="B2" s="23"/>
    </row>
    <row r="3" s="21" customFormat="true" ht="21" customHeight="true" spans="1:2">
      <c r="A3" s="24"/>
      <c r="B3" s="25" t="s">
        <v>2074</v>
      </c>
    </row>
    <row r="4" s="21" customFormat="true" ht="20.35" customHeight="true" spans="1:2">
      <c r="A4" s="26" t="s">
        <v>2123</v>
      </c>
      <c r="B4" s="27" t="s">
        <v>293</v>
      </c>
    </row>
    <row r="5" s="21" customFormat="true" ht="17.05" customHeight="true" spans="1:2">
      <c r="A5" s="28" t="s">
        <v>2157</v>
      </c>
      <c r="B5" s="29"/>
    </row>
    <row r="6" s="21" customFormat="true" ht="17.05" customHeight="true" spans="1:2">
      <c r="A6" s="30" t="s">
        <v>2125</v>
      </c>
      <c r="B6" s="31">
        <f>B7+B8</f>
        <v>10.49</v>
      </c>
    </row>
    <row r="7" s="21" customFormat="true" ht="17.05" customHeight="true" spans="1:2">
      <c r="A7" s="30" t="s">
        <v>2126</v>
      </c>
      <c r="B7" s="31">
        <v>9.21</v>
      </c>
    </row>
    <row r="8" s="21" customFormat="true" ht="15" customHeight="true" spans="1:2">
      <c r="A8" s="30" t="s">
        <v>2127</v>
      </c>
      <c r="B8" s="31">
        <v>1.28</v>
      </c>
    </row>
    <row r="9" s="21" customFormat="true" ht="17.05" customHeight="true" spans="1:2">
      <c r="A9" s="30" t="s">
        <v>2128</v>
      </c>
      <c r="B9" s="31">
        <f>SUM(B10:B11)</f>
        <v>9.39</v>
      </c>
    </row>
    <row r="10" s="21" customFormat="true" ht="17.05" customHeight="true" spans="1:2">
      <c r="A10" s="30" t="s">
        <v>2129</v>
      </c>
      <c r="B10" s="31">
        <v>8.29</v>
      </c>
    </row>
    <row r="11" s="21" customFormat="true" ht="17.05" customHeight="true" spans="1:2">
      <c r="A11" s="30" t="s">
        <v>2130</v>
      </c>
      <c r="B11" s="31">
        <v>1.1</v>
      </c>
    </row>
    <row r="12" s="21" customFormat="true" ht="17.05" customHeight="true" spans="1:2">
      <c r="A12" s="30" t="s">
        <v>2131</v>
      </c>
      <c r="B12" s="31">
        <f>SUM(B13:B14)</f>
        <v>1.1</v>
      </c>
    </row>
    <row r="13" s="21" customFormat="true" ht="17.05" customHeight="true" spans="1:2">
      <c r="A13" s="30" t="s">
        <v>2132</v>
      </c>
      <c r="B13" s="31">
        <v>0.92</v>
      </c>
    </row>
    <row r="14" s="21" customFormat="true" ht="17.05" customHeight="true" spans="1:2">
      <c r="A14" s="30" t="s">
        <v>2133</v>
      </c>
      <c r="B14" s="31">
        <v>0.18</v>
      </c>
    </row>
    <row r="15" s="21" customFormat="true" ht="17.05" customHeight="true" spans="1:2">
      <c r="A15" s="28" t="s">
        <v>2158</v>
      </c>
      <c r="B15" s="29"/>
    </row>
    <row r="16" s="21" customFormat="true" ht="17.05" customHeight="true" spans="1:2">
      <c r="A16" s="30" t="s">
        <v>2135</v>
      </c>
      <c r="B16" s="31">
        <f>SUM(B17:B18)</f>
        <v>2.83</v>
      </c>
    </row>
    <row r="17" s="21" customFormat="true" ht="17.05" customHeight="true" spans="1:2">
      <c r="A17" s="30" t="s">
        <v>2136</v>
      </c>
      <c r="B17" s="31">
        <v>2.22</v>
      </c>
    </row>
    <row r="18" s="21" customFormat="true" ht="17.05" customHeight="true" spans="1:2">
      <c r="A18" s="30" t="s">
        <v>2137</v>
      </c>
      <c r="B18" s="31">
        <v>0.61</v>
      </c>
    </row>
    <row r="19" s="21" customFormat="true" ht="17.05" customHeight="true" spans="1:2">
      <c r="A19" s="28" t="s">
        <v>2159</v>
      </c>
      <c r="B19" s="29"/>
    </row>
    <row r="20" s="21" customFormat="true" ht="17.05" customHeight="true" spans="1:2">
      <c r="A20" s="30" t="s">
        <v>2139</v>
      </c>
      <c r="B20" s="31">
        <f>SUM(B21:B22)</f>
        <v>91.27</v>
      </c>
    </row>
    <row r="21" s="21" customFormat="true" ht="17.05" customHeight="true" spans="1:2">
      <c r="A21" s="30" t="s">
        <v>2140</v>
      </c>
      <c r="B21" s="31">
        <v>67.66</v>
      </c>
    </row>
    <row r="22" s="21" customFormat="true" ht="17.05" customHeight="true" spans="1:2">
      <c r="A22" s="30" t="s">
        <v>2141</v>
      </c>
      <c r="B22" s="31">
        <v>23.61</v>
      </c>
    </row>
  </sheetData>
  <mergeCells count="1">
    <mergeCell ref="A2:B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3"/>
  <sheetViews>
    <sheetView showGridLines="0" showZeros="0" zoomScale="85" zoomScaleNormal="85" workbookViewId="0">
      <pane xSplit="1" ySplit="5" topLeftCell="B70" activePane="bottomRight" state="frozen"/>
      <selection/>
      <selection pane="topRight"/>
      <selection pane="bottomLeft"/>
      <selection pane="bottomRight" activeCell="M1274" sqref="M1274"/>
    </sheetView>
  </sheetViews>
  <sheetFormatPr defaultColWidth="7.875" defaultRowHeight="14.25" outlineLevelCol="3"/>
  <cols>
    <col min="1" max="1" width="54.8333333333333" style="495" customWidth="true"/>
    <col min="2" max="2" width="15.8333333333333" style="498" customWidth="true"/>
    <col min="3" max="3" width="50.8333333333333" style="495" customWidth="true"/>
    <col min="4" max="4" width="14.3333333333333" style="495" customWidth="true"/>
    <col min="5" max="6" width="7.875" style="495" customWidth="true"/>
    <col min="7" max="16384" width="7.875" style="495"/>
  </cols>
  <sheetData>
    <row r="1" s="495" customFormat="true" ht="18" customHeight="true" spans="1:2">
      <c r="A1" s="496" t="s">
        <v>63</v>
      </c>
      <c r="B1" s="499"/>
    </row>
    <row r="2" s="496" customFormat="true" ht="23.1" customHeight="true" spans="1:4">
      <c r="A2" s="500" t="s">
        <v>64</v>
      </c>
      <c r="B2" s="501"/>
      <c r="C2" s="500"/>
      <c r="D2" s="500"/>
    </row>
    <row r="3" s="495" customFormat="true" ht="33.95" customHeight="true" spans="1:4">
      <c r="A3" s="496"/>
      <c r="B3" s="499"/>
      <c r="D3" s="495" t="s">
        <v>65</v>
      </c>
    </row>
    <row r="4" s="497" customFormat="true" ht="23.25" customHeight="true" spans="1:4">
      <c r="A4" s="62" t="s">
        <v>66</v>
      </c>
      <c r="B4" s="502"/>
      <c r="C4" s="503" t="s">
        <v>67</v>
      </c>
      <c r="D4" s="504"/>
    </row>
    <row r="5" s="497" customFormat="true" ht="23.25" customHeight="true" spans="1:4">
      <c r="A5" s="62" t="s">
        <v>68</v>
      </c>
      <c r="B5" s="502" t="s">
        <v>69</v>
      </c>
      <c r="C5" s="62" t="s">
        <v>70</v>
      </c>
      <c r="D5" s="62" t="s">
        <v>69</v>
      </c>
    </row>
    <row r="6" s="497" customFormat="true" ht="23.25" customHeight="true" spans="1:4">
      <c r="A6" s="505" t="s">
        <v>71</v>
      </c>
      <c r="B6" s="506">
        <v>154327</v>
      </c>
      <c r="C6" s="505" t="s">
        <v>72</v>
      </c>
      <c r="D6" s="507">
        <v>2490099</v>
      </c>
    </row>
    <row r="7" s="497" customFormat="true" ht="23.25" customHeight="true" spans="1:4">
      <c r="A7" s="505" t="s">
        <v>73</v>
      </c>
      <c r="B7" s="506">
        <f>B8+B77+B80+B81+B85+B86+B87</f>
        <v>2480496</v>
      </c>
      <c r="C7" s="505" t="s">
        <v>74</v>
      </c>
      <c r="D7" s="507">
        <f>D8+D81+D82+D83+D84+D85+D86</f>
        <v>144724</v>
      </c>
    </row>
    <row r="8" s="497" customFormat="true" ht="25.5" customHeight="true" spans="1:4">
      <c r="A8" s="505" t="s">
        <v>75</v>
      </c>
      <c r="B8" s="506">
        <f>B9+B16+B52</f>
        <v>2053814</v>
      </c>
      <c r="C8" s="505" t="s">
        <v>76</v>
      </c>
      <c r="D8" s="507">
        <f>SUM(D9:D10)</f>
        <v>969</v>
      </c>
    </row>
    <row r="9" s="497" customFormat="true" ht="23.25" customHeight="true" spans="1:4">
      <c r="A9" s="505" t="s">
        <v>77</v>
      </c>
      <c r="B9" s="506">
        <f>SUM(B10:B15)</f>
        <v>44164</v>
      </c>
      <c r="C9" s="508" t="s">
        <v>78</v>
      </c>
      <c r="D9" s="509"/>
    </row>
    <row r="10" s="495" customFormat="true" ht="23.25" customHeight="true" spans="1:4">
      <c r="A10" s="508" t="s">
        <v>79</v>
      </c>
      <c r="B10" s="510">
        <v>893</v>
      </c>
      <c r="C10" s="508" t="s">
        <v>80</v>
      </c>
      <c r="D10" s="509">
        <v>969</v>
      </c>
    </row>
    <row r="11" s="495" customFormat="true" ht="23.25" customHeight="true" spans="1:4">
      <c r="A11" s="508" t="s">
        <v>81</v>
      </c>
      <c r="B11" s="510">
        <v>529</v>
      </c>
      <c r="C11" s="508"/>
      <c r="D11" s="509"/>
    </row>
    <row r="12" s="495" customFormat="true" ht="23.25" customHeight="true" spans="1:4">
      <c r="A12" s="508" t="s">
        <v>82</v>
      </c>
      <c r="B12" s="510">
        <v>632</v>
      </c>
      <c r="C12" s="508" t="s">
        <v>83</v>
      </c>
      <c r="D12" s="509"/>
    </row>
    <row r="13" s="495" customFormat="true" ht="23.25" customHeight="true" spans="1:4">
      <c r="A13" s="508" t="s">
        <v>84</v>
      </c>
      <c r="B13" s="510">
        <v>0</v>
      </c>
      <c r="C13" s="508" t="s">
        <v>83</v>
      </c>
      <c r="D13" s="509"/>
    </row>
    <row r="14" s="495" customFormat="true" ht="23.25" customHeight="true" spans="1:4">
      <c r="A14" s="508" t="s">
        <v>85</v>
      </c>
      <c r="B14" s="510">
        <v>42110</v>
      </c>
      <c r="C14" s="508" t="s">
        <v>83</v>
      </c>
      <c r="D14" s="509"/>
    </row>
    <row r="15" s="495" customFormat="true" ht="23.25" customHeight="true" spans="1:4">
      <c r="A15" s="508" t="s">
        <v>86</v>
      </c>
      <c r="B15" s="510">
        <v>0</v>
      </c>
      <c r="C15" s="508" t="s">
        <v>83</v>
      </c>
      <c r="D15" s="509"/>
    </row>
    <row r="16" s="495" customFormat="true" ht="27" customHeight="true" spans="1:4">
      <c r="A16" s="505" t="s">
        <v>87</v>
      </c>
      <c r="B16" s="506">
        <f>SUM(B17:B51)</f>
        <v>1775273</v>
      </c>
      <c r="C16" s="508" t="s">
        <v>83</v>
      </c>
      <c r="D16" s="509"/>
    </row>
    <row r="17" s="495" customFormat="true" ht="27" customHeight="true" spans="1:4">
      <c r="A17" s="508" t="s">
        <v>88</v>
      </c>
      <c r="B17" s="510">
        <v>2774</v>
      </c>
      <c r="C17" s="508" t="s">
        <v>83</v>
      </c>
      <c r="D17" s="509"/>
    </row>
    <row r="18" s="495" customFormat="true" ht="23.25" customHeight="true" spans="1:4">
      <c r="A18" s="508" t="s">
        <v>89</v>
      </c>
      <c r="B18" s="510">
        <v>762772</v>
      </c>
      <c r="C18" s="508" t="s">
        <v>83</v>
      </c>
      <c r="D18" s="509"/>
    </row>
    <row r="19" s="495" customFormat="true" ht="23.25" customHeight="true" spans="1:4">
      <c r="A19" s="508" t="s">
        <v>90</v>
      </c>
      <c r="B19" s="510">
        <v>76698</v>
      </c>
      <c r="C19" s="508" t="s">
        <v>83</v>
      </c>
      <c r="D19" s="509"/>
    </row>
    <row r="20" s="495" customFormat="true" ht="23.25" customHeight="true" spans="1:4">
      <c r="A20" s="508" t="s">
        <v>91</v>
      </c>
      <c r="B20" s="510">
        <v>20705</v>
      </c>
      <c r="C20" s="508" t="s">
        <v>83</v>
      </c>
      <c r="D20" s="509"/>
    </row>
    <row r="21" s="495" customFormat="true" ht="24" customHeight="true" spans="1:4">
      <c r="A21" s="508" t="s">
        <v>92</v>
      </c>
      <c r="B21" s="510">
        <v>2063</v>
      </c>
      <c r="C21" s="508" t="s">
        <v>83</v>
      </c>
      <c r="D21" s="509"/>
    </row>
    <row r="22" s="495" customFormat="true" ht="24" customHeight="true" spans="1:4">
      <c r="A22" s="508" t="s">
        <v>93</v>
      </c>
      <c r="B22" s="510">
        <v>736</v>
      </c>
      <c r="C22" s="508" t="s">
        <v>83</v>
      </c>
      <c r="D22" s="509"/>
    </row>
    <row r="23" s="495" customFormat="true" ht="24" customHeight="true" spans="1:4">
      <c r="A23" s="508" t="s">
        <v>94</v>
      </c>
      <c r="B23" s="510">
        <v>2058</v>
      </c>
      <c r="C23" s="508" t="s">
        <v>83</v>
      </c>
      <c r="D23" s="509"/>
    </row>
    <row r="24" s="495" customFormat="true" ht="23.25" customHeight="true" spans="1:4">
      <c r="A24" s="508" t="s">
        <v>95</v>
      </c>
      <c r="B24" s="510">
        <v>92490</v>
      </c>
      <c r="C24" s="508" t="s">
        <v>83</v>
      </c>
      <c r="D24" s="509"/>
    </row>
    <row r="25" s="495" customFormat="true" ht="23.25" customHeight="true" spans="1:4">
      <c r="A25" s="508" t="s">
        <v>96</v>
      </c>
      <c r="B25" s="510">
        <v>75096</v>
      </c>
      <c r="C25" s="508" t="s">
        <v>83</v>
      </c>
      <c r="D25" s="509"/>
    </row>
    <row r="26" s="495" customFormat="true" ht="23.25" customHeight="true" spans="1:4">
      <c r="A26" s="508" t="s">
        <v>97</v>
      </c>
      <c r="B26" s="510">
        <v>10800</v>
      </c>
      <c r="C26" s="508" t="s">
        <v>83</v>
      </c>
      <c r="D26" s="509"/>
    </row>
    <row r="27" s="495" customFormat="true" ht="23.25" customHeight="true" spans="1:4">
      <c r="A27" s="508" t="s">
        <v>98</v>
      </c>
      <c r="B27" s="510">
        <v>0</v>
      </c>
      <c r="C27" s="508" t="s">
        <v>83</v>
      </c>
      <c r="D27" s="509"/>
    </row>
    <row r="28" s="495" customFormat="true" ht="23.25" customHeight="true" spans="1:4">
      <c r="A28" s="508" t="s">
        <v>99</v>
      </c>
      <c r="B28" s="510">
        <v>0</v>
      </c>
      <c r="C28" s="508" t="s">
        <v>83</v>
      </c>
      <c r="D28" s="509"/>
    </row>
    <row r="29" s="495" customFormat="true" ht="23.25" customHeight="true" spans="1:4">
      <c r="A29" s="508" t="s">
        <v>100</v>
      </c>
      <c r="B29" s="510">
        <v>139375</v>
      </c>
      <c r="C29" s="508" t="s">
        <v>83</v>
      </c>
      <c r="D29" s="509"/>
    </row>
    <row r="30" s="495" customFormat="true" ht="23.25" customHeight="true" spans="1:4">
      <c r="A30" s="508" t="s">
        <v>101</v>
      </c>
      <c r="B30" s="510">
        <v>0</v>
      </c>
      <c r="C30" s="508" t="s">
        <v>83</v>
      </c>
      <c r="D30" s="509"/>
    </row>
    <row r="31" s="495" customFormat="true" ht="23.25" customHeight="true" spans="1:4">
      <c r="A31" s="508" t="s">
        <v>102</v>
      </c>
      <c r="B31" s="510">
        <v>0</v>
      </c>
      <c r="C31" s="508" t="s">
        <v>83</v>
      </c>
      <c r="D31" s="509"/>
    </row>
    <row r="32" s="495" customFormat="true" ht="23.25" customHeight="true" spans="1:4">
      <c r="A32" s="508" t="s">
        <v>103</v>
      </c>
      <c r="B32" s="510">
        <v>0</v>
      </c>
      <c r="C32" s="508" t="s">
        <v>83</v>
      </c>
      <c r="D32" s="509"/>
    </row>
    <row r="33" s="495" customFormat="true" ht="32" customHeight="true" spans="1:4">
      <c r="A33" s="508" t="s">
        <v>104</v>
      </c>
      <c r="B33" s="510">
        <v>13545</v>
      </c>
      <c r="C33" s="508" t="s">
        <v>83</v>
      </c>
      <c r="D33" s="509"/>
    </row>
    <row r="34" s="495" customFormat="true" ht="32" customHeight="true" spans="1:4">
      <c r="A34" s="508" t="s">
        <v>105</v>
      </c>
      <c r="B34" s="510">
        <v>104148</v>
      </c>
      <c r="C34" s="508" t="s">
        <v>83</v>
      </c>
      <c r="D34" s="509"/>
    </row>
    <row r="35" s="495" customFormat="true" ht="32" customHeight="true" spans="1:4">
      <c r="A35" s="508" t="s">
        <v>106</v>
      </c>
      <c r="B35" s="510">
        <v>1472</v>
      </c>
      <c r="C35" s="508" t="s">
        <v>83</v>
      </c>
      <c r="D35" s="509"/>
    </row>
    <row r="36" s="495" customFormat="true" ht="32" customHeight="true" spans="1:4">
      <c r="A36" s="508" t="s">
        <v>107</v>
      </c>
      <c r="B36" s="510">
        <v>7321</v>
      </c>
      <c r="C36" s="508" t="s">
        <v>83</v>
      </c>
      <c r="D36" s="509"/>
    </row>
    <row r="37" s="495" customFormat="true" ht="32" customHeight="true" spans="1:4">
      <c r="A37" s="508" t="s">
        <v>108</v>
      </c>
      <c r="B37" s="510">
        <v>172324</v>
      </c>
      <c r="C37" s="508" t="s">
        <v>83</v>
      </c>
      <c r="D37" s="509"/>
    </row>
    <row r="38" s="495" customFormat="true" ht="32" customHeight="true" spans="1:4">
      <c r="A38" s="508" t="s">
        <v>109</v>
      </c>
      <c r="B38" s="510">
        <v>105106</v>
      </c>
      <c r="C38" s="508" t="s">
        <v>83</v>
      </c>
      <c r="D38" s="509"/>
    </row>
    <row r="39" s="495" customFormat="true" ht="32" customHeight="true" spans="1:4">
      <c r="A39" s="508" t="s">
        <v>110</v>
      </c>
      <c r="B39" s="510">
        <v>14222</v>
      </c>
      <c r="C39" s="508" t="s">
        <v>83</v>
      </c>
      <c r="D39" s="509"/>
    </row>
    <row r="40" s="495" customFormat="true" ht="32" customHeight="true" spans="1:4">
      <c r="A40" s="508" t="s">
        <v>111</v>
      </c>
      <c r="B40" s="510">
        <v>0</v>
      </c>
      <c r="C40" s="508" t="s">
        <v>83</v>
      </c>
      <c r="D40" s="509"/>
    </row>
    <row r="41" s="495" customFormat="true" ht="32" customHeight="true" spans="1:4">
      <c r="A41" s="508" t="s">
        <v>112</v>
      </c>
      <c r="B41" s="510">
        <v>148562</v>
      </c>
      <c r="C41" s="508" t="s">
        <v>83</v>
      </c>
      <c r="D41" s="509"/>
    </row>
    <row r="42" s="495" customFormat="true" ht="32" customHeight="true" spans="1:4">
      <c r="A42" s="508" t="s">
        <v>113</v>
      </c>
      <c r="B42" s="510">
        <v>15103</v>
      </c>
      <c r="C42" s="508" t="s">
        <v>83</v>
      </c>
      <c r="D42" s="509"/>
    </row>
    <row r="43" s="495" customFormat="true" ht="32" customHeight="true" spans="1:4">
      <c r="A43" s="508" t="s">
        <v>114</v>
      </c>
      <c r="B43" s="510">
        <v>0</v>
      </c>
      <c r="C43" s="508" t="s">
        <v>83</v>
      </c>
      <c r="D43" s="509"/>
    </row>
    <row r="44" s="495" customFormat="true" ht="32" customHeight="true" spans="1:4">
      <c r="A44" s="508" t="s">
        <v>115</v>
      </c>
      <c r="B44" s="510">
        <v>0</v>
      </c>
      <c r="C44" s="508" t="s">
        <v>83</v>
      </c>
      <c r="D44" s="509"/>
    </row>
    <row r="45" s="495" customFormat="true" ht="32" customHeight="true" spans="1:4">
      <c r="A45" s="508" t="s">
        <v>116</v>
      </c>
      <c r="B45" s="510">
        <v>0</v>
      </c>
      <c r="C45" s="508" t="s">
        <v>83</v>
      </c>
      <c r="D45" s="509"/>
    </row>
    <row r="46" s="495" customFormat="true" ht="32" customHeight="true" spans="1:4">
      <c r="A46" s="508" t="s">
        <v>117</v>
      </c>
      <c r="B46" s="510">
        <v>0</v>
      </c>
      <c r="C46" s="508" t="s">
        <v>83</v>
      </c>
      <c r="D46" s="509"/>
    </row>
    <row r="47" s="495" customFormat="true" ht="32" customHeight="true" spans="1:4">
      <c r="A47" s="508" t="s">
        <v>118</v>
      </c>
      <c r="B47" s="510">
        <v>4476</v>
      </c>
      <c r="C47" s="508" t="s">
        <v>83</v>
      </c>
      <c r="D47" s="509"/>
    </row>
    <row r="48" s="495" customFormat="true" ht="32" customHeight="true" spans="1:4">
      <c r="A48" s="508" t="s">
        <v>119</v>
      </c>
      <c r="B48" s="510">
        <v>0</v>
      </c>
      <c r="C48" s="508" t="s">
        <v>83</v>
      </c>
      <c r="D48" s="509"/>
    </row>
    <row r="49" s="495" customFormat="true" ht="32" customHeight="true" spans="1:4">
      <c r="A49" s="508" t="s">
        <v>120</v>
      </c>
      <c r="B49" s="510">
        <v>90</v>
      </c>
      <c r="C49" s="508"/>
      <c r="D49" s="509"/>
    </row>
    <row r="50" s="495" customFormat="true" ht="32" customHeight="true" spans="1:4">
      <c r="A50" s="508" t="s">
        <v>121</v>
      </c>
      <c r="B50" s="510">
        <v>0</v>
      </c>
      <c r="C50" s="508" t="s">
        <v>83</v>
      </c>
      <c r="D50" s="509"/>
    </row>
    <row r="51" s="495" customFormat="true" ht="32" customHeight="true" spans="1:4">
      <c r="A51" s="508" t="s">
        <v>122</v>
      </c>
      <c r="B51" s="510">
        <v>3337</v>
      </c>
      <c r="C51" s="508" t="s">
        <v>83</v>
      </c>
      <c r="D51" s="509"/>
    </row>
    <row r="52" s="495" customFormat="true" ht="32" customHeight="true" spans="1:4">
      <c r="A52" s="505" t="s">
        <v>123</v>
      </c>
      <c r="B52" s="506">
        <f>SUM(B53:B76)</f>
        <v>234377</v>
      </c>
      <c r="C52" s="508" t="s">
        <v>83</v>
      </c>
      <c r="D52" s="509"/>
    </row>
    <row r="53" s="495" customFormat="true" ht="32" customHeight="true" spans="1:4">
      <c r="A53" s="508" t="s">
        <v>124</v>
      </c>
      <c r="B53" s="510">
        <v>1462</v>
      </c>
      <c r="C53" s="508" t="s">
        <v>83</v>
      </c>
      <c r="D53" s="509"/>
    </row>
    <row r="54" s="497" customFormat="true" ht="23.25" customHeight="true" spans="1:4">
      <c r="A54" s="508" t="s">
        <v>125</v>
      </c>
      <c r="B54" s="510">
        <v>0</v>
      </c>
      <c r="C54" s="508"/>
      <c r="D54" s="509"/>
    </row>
    <row r="55" s="495" customFormat="true" ht="23.25" customHeight="true" spans="1:4">
      <c r="A55" s="508" t="s">
        <v>126</v>
      </c>
      <c r="B55" s="510">
        <v>0</v>
      </c>
      <c r="C55" s="508"/>
      <c r="D55" s="509"/>
    </row>
    <row r="56" s="495" customFormat="true" ht="23.25" customHeight="true" spans="1:4">
      <c r="A56" s="508" t="s">
        <v>127</v>
      </c>
      <c r="B56" s="510">
        <v>430</v>
      </c>
      <c r="C56" s="508"/>
      <c r="D56" s="509"/>
    </row>
    <row r="57" s="497" customFormat="true" ht="23.25" customHeight="true" spans="1:4">
      <c r="A57" s="508" t="s">
        <v>128</v>
      </c>
      <c r="B57" s="510">
        <v>3798</v>
      </c>
      <c r="C57" s="508"/>
      <c r="D57" s="509"/>
    </row>
    <row r="58" s="497" customFormat="true" ht="23.25" customHeight="true" spans="1:4">
      <c r="A58" s="508" t="s">
        <v>129</v>
      </c>
      <c r="B58" s="510">
        <v>0</v>
      </c>
      <c r="C58" s="508"/>
      <c r="D58" s="509"/>
    </row>
    <row r="59" s="495" customFormat="true" ht="20.1" customHeight="true" spans="1:4">
      <c r="A59" s="508" t="s">
        <v>130</v>
      </c>
      <c r="B59" s="510">
        <v>0</v>
      </c>
      <c r="C59" s="508"/>
      <c r="D59" s="509"/>
    </row>
    <row r="60" s="495" customFormat="true" ht="20.1" customHeight="true" spans="1:4">
      <c r="A60" s="508" t="s">
        <v>131</v>
      </c>
      <c r="B60" s="510">
        <v>121</v>
      </c>
      <c r="C60" s="508"/>
      <c r="D60" s="509"/>
    </row>
    <row r="61" s="495" customFormat="true" ht="20.1" customHeight="true" spans="1:4">
      <c r="A61" s="508" t="s">
        <v>132</v>
      </c>
      <c r="B61" s="510">
        <v>655</v>
      </c>
      <c r="C61" s="508"/>
      <c r="D61" s="509"/>
    </row>
    <row r="62" s="495" customFormat="true" ht="20.1" customHeight="true" spans="1:4">
      <c r="A62" s="508" t="s">
        <v>133</v>
      </c>
      <c r="B62" s="510">
        <v>60403</v>
      </c>
      <c r="C62" s="508"/>
      <c r="D62" s="509"/>
    </row>
    <row r="63" s="495" customFormat="true" ht="20.1" customHeight="true" spans="1:4">
      <c r="A63" s="508" t="s">
        <v>134</v>
      </c>
      <c r="B63" s="510">
        <v>6932</v>
      </c>
      <c r="C63" s="508"/>
      <c r="D63" s="509"/>
    </row>
    <row r="64" s="495" customFormat="true" ht="20.1" customHeight="true" spans="1:4">
      <c r="A64" s="508" t="s">
        <v>135</v>
      </c>
      <c r="B64" s="510">
        <v>54697</v>
      </c>
      <c r="C64" s="508"/>
      <c r="D64" s="509"/>
    </row>
    <row r="65" s="495" customFormat="true" ht="20.1" customHeight="true" spans="1:4">
      <c r="A65" s="508" t="s">
        <v>136</v>
      </c>
      <c r="B65" s="510">
        <v>7199</v>
      </c>
      <c r="C65" s="508"/>
      <c r="D65" s="509"/>
    </row>
    <row r="66" s="495" customFormat="true" ht="20.1" customHeight="true" spans="1:4">
      <c r="A66" s="508" t="s">
        <v>137</v>
      </c>
      <c r="B66" s="510">
        <v>68</v>
      </c>
      <c r="C66" s="508"/>
      <c r="D66" s="509"/>
    </row>
    <row r="67" s="495" customFormat="true" ht="20.1" customHeight="true" spans="1:4">
      <c r="A67" s="508" t="s">
        <v>138</v>
      </c>
      <c r="B67" s="510">
        <v>2977</v>
      </c>
      <c r="C67" s="508"/>
      <c r="D67" s="509"/>
    </row>
    <row r="68" s="495" customFormat="true" ht="20.1" customHeight="true" spans="1:4">
      <c r="A68" s="508" t="s">
        <v>139</v>
      </c>
      <c r="B68" s="510">
        <v>0</v>
      </c>
      <c r="C68" s="508"/>
      <c r="D68" s="509"/>
    </row>
    <row r="69" s="495" customFormat="true" ht="20.1" customHeight="true" spans="1:4">
      <c r="A69" s="508" t="s">
        <v>140</v>
      </c>
      <c r="B69" s="510">
        <v>87540</v>
      </c>
      <c r="C69" s="508"/>
      <c r="D69" s="509"/>
    </row>
    <row r="70" s="495" customFormat="true" ht="20.1" customHeight="true" spans="1:4">
      <c r="A70" s="508" t="s">
        <v>141</v>
      </c>
      <c r="B70" s="510">
        <v>0</v>
      </c>
      <c r="C70" s="508"/>
      <c r="D70" s="509"/>
    </row>
    <row r="71" s="495" customFormat="true" ht="20.1" customHeight="true" spans="1:4">
      <c r="A71" s="508" t="s">
        <v>142</v>
      </c>
      <c r="B71" s="510">
        <v>1</v>
      </c>
      <c r="C71" s="508"/>
      <c r="D71" s="509"/>
    </row>
    <row r="72" s="495" customFormat="true" ht="20.1" customHeight="true" spans="1:4">
      <c r="A72" s="508" t="s">
        <v>143</v>
      </c>
      <c r="B72" s="510">
        <v>8094</v>
      </c>
      <c r="C72" s="508"/>
      <c r="D72" s="509"/>
    </row>
    <row r="73" s="495" customFormat="true" ht="20.1" customHeight="true" spans="1:4">
      <c r="A73" s="508" t="s">
        <v>144</v>
      </c>
      <c r="B73" s="510"/>
      <c r="C73" s="508"/>
      <c r="D73" s="509"/>
    </row>
    <row r="74" s="495" customFormat="true" ht="20.1" customHeight="true" spans="1:4">
      <c r="A74" s="508" t="s">
        <v>145</v>
      </c>
      <c r="B74" s="510"/>
      <c r="C74" s="508"/>
      <c r="D74" s="509"/>
    </row>
    <row r="75" s="495" customFormat="true" ht="20.1" customHeight="true" spans="1:4">
      <c r="A75" s="508" t="s">
        <v>146</v>
      </c>
      <c r="B75" s="510"/>
      <c r="C75" s="508"/>
      <c r="D75" s="509"/>
    </row>
    <row r="76" s="495" customFormat="true" ht="20.1" customHeight="true" spans="1:4">
      <c r="A76" s="508" t="s">
        <v>147</v>
      </c>
      <c r="B76" s="510"/>
      <c r="C76" s="508"/>
      <c r="D76" s="509"/>
    </row>
    <row r="77" s="495" customFormat="true" ht="20.1" customHeight="true" spans="1:4">
      <c r="A77" s="505" t="s">
        <v>148</v>
      </c>
      <c r="B77" s="510"/>
      <c r="C77" s="508"/>
      <c r="D77" s="509"/>
    </row>
    <row r="78" s="495" customFormat="true" ht="20.1" customHeight="true" spans="1:4">
      <c r="A78" s="508" t="s">
        <v>149</v>
      </c>
      <c r="B78" s="510"/>
      <c r="C78" s="508"/>
      <c r="D78" s="509"/>
    </row>
    <row r="79" s="495" customFormat="true" ht="20.1" customHeight="true" spans="1:4">
      <c r="A79" s="508" t="s">
        <v>150</v>
      </c>
      <c r="B79" s="510"/>
      <c r="C79" s="508"/>
      <c r="D79" s="509"/>
    </row>
    <row r="80" s="495" customFormat="true" ht="20.1" customHeight="true" spans="1:4">
      <c r="A80" s="505" t="s">
        <v>151</v>
      </c>
      <c r="B80" s="506">
        <f>302202-2569</f>
        <v>299633</v>
      </c>
      <c r="C80" s="508"/>
      <c r="D80" s="509"/>
    </row>
    <row r="81" s="495" customFormat="true" ht="20.1" customHeight="true" spans="1:4">
      <c r="A81" s="505" t="s">
        <v>152</v>
      </c>
      <c r="B81" s="506">
        <f>B82+B83+B84</f>
        <v>349</v>
      </c>
      <c r="C81" s="505" t="s">
        <v>153</v>
      </c>
      <c r="D81" s="507"/>
    </row>
    <row r="82" s="495" customFormat="true" ht="20.1" customHeight="true" spans="1:4">
      <c r="A82" s="508" t="s">
        <v>154</v>
      </c>
      <c r="B82" s="510">
        <v>0</v>
      </c>
      <c r="C82" s="505" t="s">
        <v>155</v>
      </c>
      <c r="D82" s="507"/>
    </row>
    <row r="83" s="495" customFormat="true" ht="20.1" customHeight="true" spans="1:4">
      <c r="A83" s="508" t="s">
        <v>156</v>
      </c>
      <c r="B83" s="510">
        <v>349</v>
      </c>
      <c r="C83" s="505" t="s">
        <v>157</v>
      </c>
      <c r="D83" s="507"/>
    </row>
    <row r="84" s="495" customFormat="true" ht="20.1" customHeight="true" spans="1:4">
      <c r="A84" s="508" t="s">
        <v>158</v>
      </c>
      <c r="B84" s="510">
        <v>0</v>
      </c>
      <c r="C84" s="505" t="s">
        <v>159</v>
      </c>
      <c r="D84" s="507"/>
    </row>
    <row r="85" s="495" customFormat="true" ht="20.1" customHeight="true" spans="1:4">
      <c r="A85" s="505" t="s">
        <v>160</v>
      </c>
      <c r="B85" s="506">
        <v>0</v>
      </c>
      <c r="C85" s="505" t="s">
        <v>161</v>
      </c>
      <c r="D85" s="507">
        <v>143755</v>
      </c>
    </row>
    <row r="86" s="495" customFormat="true" ht="20.1" customHeight="true" spans="1:4">
      <c r="A86" s="505" t="s">
        <v>162</v>
      </c>
      <c r="B86" s="506">
        <v>126700</v>
      </c>
      <c r="C86" s="505" t="s">
        <v>163</v>
      </c>
      <c r="D86" s="507"/>
    </row>
    <row r="87" s="495" customFormat="true" ht="20.1" customHeight="true" spans="1:4">
      <c r="A87" s="505" t="s">
        <v>164</v>
      </c>
      <c r="B87" s="506">
        <v>0</v>
      </c>
      <c r="C87" s="505"/>
      <c r="D87" s="509"/>
    </row>
    <row r="88" s="495" customFormat="true" ht="20.1" customHeight="true" spans="1:4">
      <c r="A88" s="511" t="s">
        <v>165</v>
      </c>
      <c r="B88" s="506">
        <f>B6+B7</f>
        <v>2634823</v>
      </c>
      <c r="C88" s="511" t="s">
        <v>166</v>
      </c>
      <c r="D88" s="507">
        <f>D6+D7</f>
        <v>2634823</v>
      </c>
    </row>
    <row r="89" s="495" customFormat="true" ht="20.1" customHeight="true" spans="2:4">
      <c r="B89" s="498"/>
      <c r="D89" s="495">
        <f>B88-D88</f>
        <v>0</v>
      </c>
    </row>
    <row r="90" s="495" customFormat="true" ht="20.1" customHeight="true" spans="2:2">
      <c r="B90" s="498"/>
    </row>
    <row r="91" s="495" customFormat="true" ht="20.1" customHeight="true" spans="2:2">
      <c r="B91" s="498"/>
    </row>
    <row r="92" s="495" customFormat="true" ht="20.1" customHeight="true" spans="2:2">
      <c r="B92" s="498"/>
    </row>
    <row r="93" s="495" customFormat="true" ht="20.1" customHeight="true" spans="2:2">
      <c r="B93" s="498"/>
    </row>
    <row r="94" s="495" customFormat="true" ht="20.1" customHeight="true" spans="2:2">
      <c r="B94" s="498"/>
    </row>
    <row r="95" s="495" customFormat="true" ht="20.1" customHeight="true" spans="2:2">
      <c r="B95" s="498"/>
    </row>
    <row r="96" s="495" customFormat="true" ht="20.1" customHeight="true" spans="2:2">
      <c r="B96" s="498"/>
    </row>
    <row r="97" s="495" customFormat="true" ht="20.1" customHeight="true" spans="2:2">
      <c r="B97" s="498"/>
    </row>
    <row r="98" s="495" customFormat="true" ht="20.1" customHeight="true" spans="2:2">
      <c r="B98" s="498"/>
    </row>
    <row r="99" s="495" customFormat="true" ht="20.1" customHeight="true" spans="2:2">
      <c r="B99" s="498"/>
    </row>
    <row r="100" s="495" customFormat="true" ht="20.1" customHeight="true" spans="2:2">
      <c r="B100" s="498"/>
    </row>
    <row r="101" s="495" customFormat="true" ht="20.1" customHeight="true" spans="2:2">
      <c r="B101" s="498"/>
    </row>
    <row r="102" s="495" customFormat="true" ht="20.1" customHeight="true" spans="2:2">
      <c r="B102" s="498"/>
    </row>
    <row r="103" s="495" customFormat="true" ht="20.1" customHeight="true" spans="2:2">
      <c r="B103" s="498"/>
    </row>
    <row r="104" s="495" customFormat="true" ht="20.1" customHeight="true" spans="2:2">
      <c r="B104" s="498"/>
    </row>
    <row r="105" s="495" customFormat="true" ht="20.1" customHeight="true" spans="2:2">
      <c r="B105" s="498"/>
    </row>
    <row r="106" s="495" customFormat="true" ht="20.1" customHeight="true" spans="2:2">
      <c r="B106" s="498"/>
    </row>
    <row r="107" s="495" customFormat="true" ht="20.1" customHeight="true" spans="2:2">
      <c r="B107" s="498"/>
    </row>
    <row r="108" s="495" customFormat="true" ht="20.1" customHeight="true" spans="2:2">
      <c r="B108" s="498"/>
    </row>
    <row r="109" s="495" customFormat="true" ht="20.1" customHeight="true" spans="2:2">
      <c r="B109" s="498"/>
    </row>
    <row r="110" s="495" customFormat="true" ht="20.1" customHeight="true" spans="2:2">
      <c r="B110" s="498"/>
    </row>
    <row r="111" s="495" customFormat="true" ht="20.1" customHeight="true" spans="2:2">
      <c r="B111" s="498"/>
    </row>
    <row r="112" s="495" customFormat="true" ht="20.1" customHeight="true" spans="2:2">
      <c r="B112" s="498"/>
    </row>
    <row r="113" s="495" customFormat="true" ht="20.1" customHeight="true" spans="2:2">
      <c r="B113" s="498"/>
    </row>
    <row r="114" s="495" customFormat="true" ht="20.1" customHeight="true" spans="2:2">
      <c r="B114" s="498"/>
    </row>
    <row r="115" s="495" customFormat="true" ht="20.1" customHeight="true" spans="2:2">
      <c r="B115" s="498"/>
    </row>
    <row r="116" s="495" customFormat="true" ht="20.1" customHeight="true" spans="2:2">
      <c r="B116" s="498"/>
    </row>
    <row r="117" s="495" customFormat="true" ht="20.1" customHeight="true" spans="2:2">
      <c r="B117" s="498"/>
    </row>
    <row r="118" s="495" customFormat="true" ht="20.1" customHeight="true" spans="2:2">
      <c r="B118" s="498"/>
    </row>
    <row r="119" s="495" customFormat="true" ht="20.1" customHeight="true" spans="2:2">
      <c r="B119" s="498"/>
    </row>
    <row r="120" s="495" customFormat="true" ht="20.1" customHeight="true" spans="2:2">
      <c r="B120" s="498"/>
    </row>
    <row r="121" s="495" customFormat="true" ht="20.1" customHeight="true" spans="2:2">
      <c r="B121" s="498"/>
    </row>
    <row r="122" s="495" customFormat="true" ht="20.1" customHeight="true" spans="2:2">
      <c r="B122" s="498"/>
    </row>
    <row r="123" s="495" customFormat="true" ht="20.1" customHeight="true" spans="2:2">
      <c r="B123" s="498"/>
    </row>
    <row r="124" s="495" customFormat="true" ht="20.1" customHeight="true" spans="2:2">
      <c r="B124" s="498"/>
    </row>
    <row r="125" s="497" customFormat="true" ht="20.1" customHeight="true" spans="1:4">
      <c r="A125" s="495"/>
      <c r="B125" s="498"/>
      <c r="C125" s="495"/>
      <c r="D125" s="495"/>
    </row>
    <row r="126" s="495" customFormat="true" ht="20.1" customHeight="true" spans="2:2">
      <c r="B126" s="498"/>
    </row>
    <row r="127" s="495" customFormat="true" ht="20.1" customHeight="true" spans="2:2">
      <c r="B127" s="498"/>
    </row>
    <row r="128" s="495" customFormat="true" ht="20.1" customHeight="true" spans="2:2">
      <c r="B128" s="498"/>
    </row>
    <row r="129" s="495" customFormat="true" ht="20.1" customHeight="true" spans="2:2">
      <c r="B129" s="498"/>
    </row>
    <row r="130" s="495" customFormat="true" ht="20.1" customHeight="true" spans="2:2">
      <c r="B130" s="498"/>
    </row>
    <row r="131" s="495" customFormat="true" ht="20.1" customHeight="true" spans="2:2">
      <c r="B131" s="498"/>
    </row>
    <row r="132" s="495" customFormat="true" ht="20.1" customHeight="true" spans="2:2">
      <c r="B132" s="498"/>
    </row>
    <row r="133" s="495" customFormat="true" ht="20.1" customHeight="true" spans="2:2">
      <c r="B133" s="498"/>
    </row>
    <row r="134" s="495" customFormat="true" ht="20.1" customHeight="true" spans="2:2">
      <c r="B134" s="498"/>
    </row>
    <row r="135" s="495" customFormat="true" ht="20.1" customHeight="true" spans="2:2">
      <c r="B135" s="498"/>
    </row>
    <row r="136" s="495" customFormat="true" ht="20.1" customHeight="true" spans="2:2">
      <c r="B136" s="498"/>
    </row>
    <row r="137" s="495" customFormat="true" ht="20.1" customHeight="true" spans="2:2">
      <c r="B137" s="498"/>
    </row>
    <row r="138" s="495" customFormat="true" ht="20.1" customHeight="true" spans="2:2">
      <c r="B138" s="498"/>
    </row>
    <row r="139" s="495" customFormat="true" ht="20.1" customHeight="true" spans="2:2">
      <c r="B139" s="498"/>
    </row>
    <row r="140" s="495" customFormat="true" ht="20.1" customHeight="true" spans="2:2">
      <c r="B140" s="498"/>
    </row>
    <row r="141" s="495" customFormat="true" ht="20.1" customHeight="true" spans="2:2">
      <c r="B141" s="498"/>
    </row>
    <row r="142" s="495" customFormat="true" ht="20.1" customHeight="true" spans="2:2">
      <c r="B142" s="498"/>
    </row>
    <row r="143" s="495" customFormat="true" ht="20.1" customHeight="true" spans="2:2">
      <c r="B143" s="498"/>
    </row>
    <row r="144" s="495" customFormat="true" ht="20.1" customHeight="true" spans="2:2">
      <c r="B144" s="498"/>
    </row>
    <row r="145" s="495" customFormat="true" ht="20.1" customHeight="true" spans="2:2">
      <c r="B145" s="498"/>
    </row>
    <row r="146" s="495" customFormat="true" ht="20.1" customHeight="true" spans="2:2">
      <c r="B146" s="498"/>
    </row>
    <row r="147" s="495" customFormat="true" ht="20.1" customHeight="true" spans="2:2">
      <c r="B147" s="498"/>
    </row>
    <row r="148" s="495" customFormat="true" ht="20.1" customHeight="true" spans="2:2">
      <c r="B148" s="498"/>
    </row>
    <row r="149" s="495" customFormat="true" ht="20.1" customHeight="true" spans="2:2">
      <c r="B149" s="498"/>
    </row>
    <row r="150" s="495" customFormat="true" ht="20.1" customHeight="true" spans="2:2">
      <c r="B150" s="498"/>
    </row>
    <row r="151" s="495" customFormat="true" ht="20.1" customHeight="true" spans="2:2">
      <c r="B151" s="498"/>
    </row>
    <row r="152" s="495" customFormat="true" ht="20.1" customHeight="true" spans="2:2">
      <c r="B152" s="498"/>
    </row>
    <row r="153" s="495" customFormat="true" ht="20.1" customHeight="true" spans="2:2">
      <c r="B153" s="498"/>
    </row>
    <row r="154" s="495" customFormat="true" ht="20.1" customHeight="true" spans="2:2">
      <c r="B154" s="498"/>
    </row>
    <row r="155" s="495" customFormat="true" ht="20.1" customHeight="true" spans="2:2">
      <c r="B155" s="498"/>
    </row>
    <row r="156" s="495" customFormat="true" ht="20.1" customHeight="true" spans="2:2">
      <c r="B156" s="498"/>
    </row>
    <row r="157" s="495" customFormat="true" ht="20.1" customHeight="true" spans="2:2">
      <c r="B157" s="498"/>
    </row>
    <row r="158" s="495" customFormat="true" ht="20.1" customHeight="true" spans="2:2">
      <c r="B158" s="498"/>
    </row>
    <row r="159" s="495" customFormat="true" ht="20.1" customHeight="true" spans="2:2">
      <c r="B159" s="498"/>
    </row>
    <row r="160" s="495" customFormat="true" ht="20.1" customHeight="true" spans="2:2">
      <c r="B160" s="498"/>
    </row>
    <row r="161" s="495" customFormat="true" ht="20.1" customHeight="true" spans="2:2">
      <c r="B161" s="498"/>
    </row>
    <row r="162" s="495" customFormat="true" ht="20.1" customHeight="true" spans="2:2">
      <c r="B162" s="498"/>
    </row>
    <row r="163" s="495" customFormat="true" ht="20.1" customHeight="true" spans="2:2">
      <c r="B163" s="498"/>
    </row>
    <row r="164" s="495" customFormat="true" ht="20.1" customHeight="true" spans="2:2">
      <c r="B164" s="498"/>
    </row>
    <row r="165" s="495" customFormat="true" ht="20.1" customHeight="true" spans="2:2">
      <c r="B165" s="498"/>
    </row>
    <row r="166" s="495" customFormat="true" ht="20.1" customHeight="true" spans="2:2">
      <c r="B166" s="498"/>
    </row>
    <row r="167" s="495" customFormat="true" ht="20.1" customHeight="true" spans="2:2">
      <c r="B167" s="498"/>
    </row>
    <row r="168" s="495" customFormat="true" ht="20.1" customHeight="true" spans="2:2">
      <c r="B168" s="498"/>
    </row>
    <row r="169" s="495" customFormat="true" ht="20.1" customHeight="true" spans="2:2">
      <c r="B169" s="498"/>
    </row>
    <row r="170" s="495" customFormat="true" ht="20.1" customHeight="true" spans="2:2">
      <c r="B170" s="498"/>
    </row>
    <row r="171" s="495" customFormat="true" ht="20.1" customHeight="true" spans="2:2">
      <c r="B171" s="498"/>
    </row>
    <row r="172" s="495" customFormat="true" ht="20.1" customHeight="true" spans="2:2">
      <c r="B172" s="498"/>
    </row>
    <row r="173" s="495" customFormat="true" ht="20.1" customHeight="true" spans="2:2">
      <c r="B173" s="498"/>
    </row>
    <row r="174" s="495" customFormat="true" ht="20.1" customHeight="true" spans="2:2">
      <c r="B174" s="498"/>
    </row>
    <row r="175" s="495" customFormat="true" ht="20.1" customHeight="true" spans="2:2">
      <c r="B175" s="498"/>
    </row>
    <row r="176" s="495" customFormat="true" ht="20.1" customHeight="true" spans="2:2">
      <c r="B176" s="498"/>
    </row>
    <row r="177" s="495" customFormat="true" ht="20.1" customHeight="true" spans="2:2">
      <c r="B177" s="498"/>
    </row>
    <row r="178" s="495" customFormat="true" ht="20.1" customHeight="true" spans="2:2">
      <c r="B178" s="498"/>
    </row>
    <row r="179" s="495" customFormat="true" ht="20.1" customHeight="true" spans="2:2">
      <c r="B179" s="498"/>
    </row>
    <row r="180" s="495" customFormat="true" ht="20.1" customHeight="true" spans="2:2">
      <c r="B180" s="498"/>
    </row>
    <row r="181" s="495" customFormat="true" ht="20.1" customHeight="true" spans="2:2">
      <c r="B181" s="498"/>
    </row>
    <row r="182" s="495" customFormat="true" ht="20.1" customHeight="true" spans="2:2">
      <c r="B182" s="498"/>
    </row>
    <row r="183" s="495" customFormat="true" ht="20.1" customHeight="true" spans="2:2">
      <c r="B183" s="498"/>
    </row>
    <row r="184" s="495" customFormat="true" ht="20.1" customHeight="true" spans="2:2">
      <c r="B184" s="498"/>
    </row>
    <row r="185" s="495" customFormat="true" ht="20.1" customHeight="true" spans="2:2">
      <c r="B185" s="498"/>
    </row>
    <row r="186" s="495" customFormat="true" ht="20.1" customHeight="true" spans="2:2">
      <c r="B186" s="498"/>
    </row>
    <row r="187" s="495" customFormat="true" ht="20.1" customHeight="true" spans="2:2">
      <c r="B187" s="498"/>
    </row>
    <row r="188" s="495" customFormat="true" ht="20.1" customHeight="true" spans="2:2">
      <c r="B188" s="498"/>
    </row>
    <row r="189" s="495" customFormat="true" ht="20.1" customHeight="true" spans="2:2">
      <c r="B189" s="498"/>
    </row>
    <row r="190" s="495" customFormat="true" ht="20.1" customHeight="true" spans="2:2">
      <c r="B190" s="498"/>
    </row>
    <row r="191" s="495" customFormat="true" ht="20.1" customHeight="true" spans="2:2">
      <c r="B191" s="498"/>
    </row>
    <row r="192" s="495" customFormat="true" ht="20.1" customHeight="true" spans="2:2">
      <c r="B192" s="498"/>
    </row>
    <row r="193" s="495" customFormat="true" ht="20.1" customHeight="true" spans="2:2">
      <c r="B193" s="498"/>
    </row>
    <row r="194" s="495" customFormat="true" ht="20.1" customHeight="true" spans="2:2">
      <c r="B194" s="498"/>
    </row>
    <row r="195" s="495" customFormat="true" ht="20.1" customHeight="true" spans="2:2">
      <c r="B195" s="498"/>
    </row>
    <row r="196" s="495" customFormat="true" ht="20.1" customHeight="true" spans="2:2">
      <c r="B196" s="498"/>
    </row>
    <row r="197" s="495" customFormat="true" ht="20.1" customHeight="true" spans="2:2">
      <c r="B197" s="498"/>
    </row>
    <row r="198" s="495" customFormat="true" ht="20.1" customHeight="true" spans="2:2">
      <c r="B198" s="498"/>
    </row>
    <row r="199" s="495" customFormat="true" ht="20.1" customHeight="true" spans="2:2">
      <c r="B199" s="498"/>
    </row>
    <row r="200" s="495" customFormat="true" ht="20.1" customHeight="true" spans="2:2">
      <c r="B200" s="498"/>
    </row>
    <row r="201" s="495" customFormat="true" ht="20.1" customHeight="true" spans="2:2">
      <c r="B201" s="498"/>
    </row>
    <row r="202" s="495" customFormat="true" ht="20.1" customHeight="true" spans="2:2">
      <c r="B202" s="498"/>
    </row>
    <row r="203" s="495" customFormat="true" ht="20.1" customHeight="true" spans="2:2">
      <c r="B203" s="498"/>
    </row>
  </sheetData>
  <mergeCells count="3">
    <mergeCell ref="A2:D2"/>
    <mergeCell ref="A4:B4"/>
    <mergeCell ref="C4:D4"/>
  </mergeCells>
  <printOptions horizontalCentered="true"/>
  <pageMargins left="0" right="0" top="0.63" bottom="0.63" header="0.35" footer="0.59"/>
  <pageSetup paperSize="9" scale="70" firstPageNumber="11" orientation="landscape" useFirstPageNumber="true" horizontalDpi="600" verticalDpi="600"/>
  <headerFooter alignWithMargins="0" scaleWithDoc="0">
    <oddFooter>&amp;C&amp;"Arial"&amp;10第 &amp;P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abSelected="1" zoomScale="145" zoomScaleNormal="145" workbookViewId="0">
      <selection activeCell="A2" sqref="A2:F2"/>
    </sheetView>
  </sheetViews>
  <sheetFormatPr defaultColWidth="8" defaultRowHeight="13.5" outlineLevelCol="6"/>
  <cols>
    <col min="1" max="1" width="18.75" style="1" customWidth="true"/>
    <col min="2" max="2" width="15.9416666666667" style="1" customWidth="true"/>
    <col min="3" max="3" width="12.325" style="1" customWidth="true"/>
    <col min="4" max="4" width="18.75" style="1" customWidth="true"/>
    <col min="5" max="5" width="12.15" style="1" customWidth="true"/>
    <col min="6" max="6" width="13.7083333333333" style="1" customWidth="true"/>
    <col min="7" max="8" width="8" style="1" customWidth="true"/>
    <col min="9" max="16384" width="8" style="1"/>
  </cols>
  <sheetData>
    <row r="1" s="1" customFormat="true" spans="1:1">
      <c r="A1" s="2" t="s">
        <v>2160</v>
      </c>
    </row>
    <row r="2" s="1" customFormat="true" ht="35.25" customHeight="true" spans="1:7">
      <c r="A2" s="3" t="s">
        <v>2161</v>
      </c>
      <c r="B2" s="4"/>
      <c r="C2" s="4"/>
      <c r="D2" s="4"/>
      <c r="E2" s="4"/>
      <c r="F2" s="4"/>
      <c r="G2" s="19"/>
    </row>
    <row r="3" s="1" customFormat="true" ht="18.75" customHeight="true" spans="1:6">
      <c r="A3" s="5" t="s">
        <v>65</v>
      </c>
      <c r="B3" s="5"/>
      <c r="C3" s="5"/>
      <c r="D3" s="5"/>
      <c r="E3" s="5"/>
      <c r="F3" s="5"/>
    </row>
    <row r="4" s="1" customFormat="true" ht="18.75" customHeight="true" spans="1:6">
      <c r="A4" s="6" t="s">
        <v>1551</v>
      </c>
      <c r="B4" s="7" t="s">
        <v>2162</v>
      </c>
      <c r="C4" s="7"/>
      <c r="D4" s="7"/>
      <c r="E4" s="7"/>
      <c r="F4" s="7"/>
    </row>
    <row r="5" s="1" customFormat="true" ht="18.75" customHeight="true" spans="1:6">
      <c r="A5" s="8" t="s">
        <v>2163</v>
      </c>
      <c r="B5" s="9" t="s">
        <v>2164</v>
      </c>
      <c r="C5" s="9"/>
      <c r="D5" s="8" t="s">
        <v>2165</v>
      </c>
      <c r="E5" s="9" t="s">
        <v>2164</v>
      </c>
      <c r="F5" s="9"/>
    </row>
    <row r="6" s="1" customFormat="true" ht="18.75" customHeight="true" spans="1:6">
      <c r="A6" s="10" t="s">
        <v>2166</v>
      </c>
      <c r="B6" s="11" t="s">
        <v>2167</v>
      </c>
      <c r="C6" s="11"/>
      <c r="D6" s="10" t="s">
        <v>2168</v>
      </c>
      <c r="E6" s="11" t="s">
        <v>2169</v>
      </c>
      <c r="F6" s="11"/>
    </row>
    <row r="7" s="1" customFormat="true" ht="18.75" customHeight="true" spans="1:6">
      <c r="A7" s="10" t="s">
        <v>2170</v>
      </c>
      <c r="B7" s="11" t="s">
        <v>2171</v>
      </c>
      <c r="C7" s="11"/>
      <c r="D7" s="10" t="s">
        <v>2172</v>
      </c>
      <c r="E7" s="20">
        <v>100</v>
      </c>
      <c r="F7" s="20"/>
    </row>
    <row r="8" s="1" customFormat="true" ht="54" customHeight="true" spans="1:6">
      <c r="A8" s="12" t="s">
        <v>2173</v>
      </c>
      <c r="B8" s="13" t="s">
        <v>2174</v>
      </c>
      <c r="C8" s="13"/>
      <c r="D8" s="13"/>
      <c r="E8" s="13"/>
      <c r="F8" s="13"/>
    </row>
    <row r="9" s="1" customFormat="true" ht="18.75" customHeight="true" spans="1:6">
      <c r="A9" s="10" t="s">
        <v>2175</v>
      </c>
      <c r="B9" s="10" t="s">
        <v>2176</v>
      </c>
      <c r="C9" s="10" t="s">
        <v>2177</v>
      </c>
      <c r="D9" s="10"/>
      <c r="E9" s="10"/>
      <c r="F9" s="10" t="s">
        <v>2178</v>
      </c>
    </row>
    <row r="10" s="1" customFormat="true" ht="18.75" customHeight="true" spans="1:6">
      <c r="A10" s="14" t="s">
        <v>2179</v>
      </c>
      <c r="B10" s="14" t="s">
        <v>2180</v>
      </c>
      <c r="C10" s="11" t="s">
        <v>2181</v>
      </c>
      <c r="D10" s="11"/>
      <c r="E10" s="11"/>
      <c r="F10" s="11" t="s">
        <v>2182</v>
      </c>
    </row>
    <row r="11" s="1" customFormat="true" ht="18.75" customHeight="true" spans="1:6">
      <c r="A11" s="14"/>
      <c r="B11" s="14"/>
      <c r="C11" s="11" t="s">
        <v>2183</v>
      </c>
      <c r="D11" s="11"/>
      <c r="E11" s="11"/>
      <c r="F11" s="11" t="s">
        <v>2184</v>
      </c>
    </row>
    <row r="12" s="1" customFormat="true" ht="18.75" customHeight="true" spans="1:6">
      <c r="A12" s="14"/>
      <c r="B12" s="14"/>
      <c r="C12" s="11" t="s">
        <v>2185</v>
      </c>
      <c r="D12" s="11"/>
      <c r="E12" s="11"/>
      <c r="F12" s="11" t="s">
        <v>2186</v>
      </c>
    </row>
    <row r="13" s="1" customFormat="true" ht="18.75" customHeight="true" spans="1:6">
      <c r="A13" s="14"/>
      <c r="B13" s="14" t="s">
        <v>2187</v>
      </c>
      <c r="C13" s="11" t="s">
        <v>2188</v>
      </c>
      <c r="D13" s="11"/>
      <c r="E13" s="11"/>
      <c r="F13" s="11" t="s">
        <v>2189</v>
      </c>
    </row>
    <row r="14" s="1" customFormat="true" ht="18.75" customHeight="true" spans="1:6">
      <c r="A14" s="14"/>
      <c r="B14" s="14"/>
      <c r="C14" s="11" t="s">
        <v>2190</v>
      </c>
      <c r="D14" s="11"/>
      <c r="E14" s="11"/>
      <c r="F14" s="11" t="s">
        <v>2189</v>
      </c>
    </row>
    <row r="15" s="1" customFormat="true" ht="18.75" customHeight="true" spans="1:6">
      <c r="A15" s="14"/>
      <c r="B15" s="14" t="s">
        <v>2191</v>
      </c>
      <c r="C15" s="11" t="s">
        <v>2192</v>
      </c>
      <c r="D15" s="11"/>
      <c r="E15" s="11"/>
      <c r="F15" s="11" t="s">
        <v>2193</v>
      </c>
    </row>
    <row r="16" s="1" customFormat="true" ht="18.75" customHeight="true" spans="1:6">
      <c r="A16" s="14"/>
      <c r="B16" s="14" t="s">
        <v>2194</v>
      </c>
      <c r="C16" s="11" t="s">
        <v>2195</v>
      </c>
      <c r="D16" s="11"/>
      <c r="E16" s="11"/>
      <c r="F16" s="11" t="s">
        <v>2196</v>
      </c>
    </row>
    <row r="17" s="1" customFormat="true" ht="18.75" customHeight="true" spans="1:6">
      <c r="A17" s="14" t="s">
        <v>2197</v>
      </c>
      <c r="B17" s="14" t="s">
        <v>2198</v>
      </c>
      <c r="C17" s="11" t="s">
        <v>2199</v>
      </c>
      <c r="D17" s="11"/>
      <c r="E17" s="11"/>
      <c r="F17" s="11" t="s">
        <v>2200</v>
      </c>
    </row>
    <row r="18" s="1" customFormat="true" ht="18.75" customHeight="true" spans="1:6">
      <c r="A18" s="14"/>
      <c r="B18" s="14" t="s">
        <v>2201</v>
      </c>
      <c r="C18" s="11" t="s">
        <v>2202</v>
      </c>
      <c r="D18" s="11"/>
      <c r="E18" s="11"/>
      <c r="F18" s="11" t="s">
        <v>2203</v>
      </c>
    </row>
    <row r="19" s="1" customFormat="true" ht="18.75" customHeight="true" spans="1:6">
      <c r="A19" s="15"/>
      <c r="B19" s="15" t="s">
        <v>2204</v>
      </c>
      <c r="C19" s="16" t="s">
        <v>2205</v>
      </c>
      <c r="D19" s="16"/>
      <c r="E19" s="16"/>
      <c r="F19" s="16" t="s">
        <v>2206</v>
      </c>
    </row>
    <row r="20" s="1" customFormat="true" ht="18.75" customHeight="true" spans="1:6">
      <c r="A20" s="17" t="s">
        <v>2207</v>
      </c>
      <c r="B20" s="17" t="s">
        <v>2208</v>
      </c>
      <c r="C20" s="7" t="s">
        <v>2209</v>
      </c>
      <c r="D20" s="7"/>
      <c r="E20" s="7"/>
      <c r="F20" s="7" t="s">
        <v>2189</v>
      </c>
    </row>
    <row r="21" spans="1:6">
      <c r="A21" s="18"/>
      <c r="B21" s="18"/>
      <c r="C21" s="18"/>
      <c r="D21" s="18"/>
      <c r="E21" s="18"/>
      <c r="F21" s="18"/>
    </row>
  </sheetData>
  <mergeCells count="27">
    <mergeCell ref="A2:F2"/>
    <mergeCell ref="A3:F3"/>
    <mergeCell ref="B4:F4"/>
    <mergeCell ref="B5:C5"/>
    <mergeCell ref="E5:F5"/>
    <mergeCell ref="B6:C6"/>
    <mergeCell ref="E6:F6"/>
    <mergeCell ref="B7:C7"/>
    <mergeCell ref="E7:F7"/>
    <mergeCell ref="B8:F8"/>
    <mergeCell ref="C9:E9"/>
    <mergeCell ref="C10:E10"/>
    <mergeCell ref="C11:E11"/>
    <mergeCell ref="C12:E12"/>
    <mergeCell ref="C13:E13"/>
    <mergeCell ref="C14:E14"/>
    <mergeCell ref="C15:E15"/>
    <mergeCell ref="C16:E16"/>
    <mergeCell ref="C17:E17"/>
    <mergeCell ref="C18:E18"/>
    <mergeCell ref="C19:E19"/>
    <mergeCell ref="C20:E20"/>
    <mergeCell ref="A21:F21"/>
    <mergeCell ref="A10:A16"/>
    <mergeCell ref="A17:A19"/>
    <mergeCell ref="B10:B12"/>
    <mergeCell ref="B13:B1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showGridLines="0" showZeros="0" zoomScale="85" zoomScaleNormal="85" workbookViewId="0">
      <pane ySplit="5" topLeftCell="A6" activePane="bottomLeft" state="frozen"/>
      <selection/>
      <selection pane="bottomLeft" activeCell="M1274" sqref="M1274"/>
    </sheetView>
  </sheetViews>
  <sheetFormatPr defaultColWidth="7.875" defaultRowHeight="14.25"/>
  <cols>
    <col min="1" max="1" width="42.1333333333333" style="125" customWidth="true"/>
    <col min="2" max="2" width="10.8333333333333" style="125" customWidth="true"/>
    <col min="3" max="3" width="11" style="125" customWidth="true"/>
    <col min="4" max="4" width="10.1666666666667" style="125" customWidth="true"/>
    <col min="5" max="5" width="39.3333333333333" style="125" customWidth="true"/>
    <col min="6" max="6" width="10.5" style="125" customWidth="true"/>
    <col min="7" max="7" width="11.3333333333333" style="125" customWidth="true"/>
    <col min="8" max="8" width="9.83333333333333" style="125" customWidth="true"/>
    <col min="9" max="16352" width="7.875" style="125"/>
  </cols>
  <sheetData>
    <row r="1" s="125" customFormat="true" ht="19.5" customHeight="true" spans="1:16384">
      <c r="A1" s="483" t="s">
        <v>167</v>
      </c>
      <c r="B1" s="483"/>
      <c r="C1" s="483"/>
      <c r="D1" s="483"/>
      <c r="E1" s="159"/>
      <c r="F1" s="159"/>
      <c r="G1" s="159"/>
      <c r="H1" s="159"/>
      <c r="XDY1"/>
      <c r="XDZ1"/>
      <c r="XEA1"/>
      <c r="XEB1"/>
      <c r="XEC1"/>
      <c r="XED1"/>
      <c r="XEE1"/>
      <c r="XEF1"/>
      <c r="XEG1"/>
      <c r="XEH1"/>
      <c r="XEI1"/>
      <c r="XEJ1"/>
      <c r="XEK1"/>
      <c r="XEL1"/>
      <c r="XEM1"/>
      <c r="XEN1"/>
      <c r="XEO1"/>
      <c r="XEP1"/>
      <c r="XEQ1"/>
      <c r="XER1"/>
      <c r="XES1"/>
      <c r="XET1"/>
      <c r="XEU1"/>
      <c r="XEV1"/>
      <c r="XEW1"/>
      <c r="XEX1"/>
      <c r="XEY1"/>
      <c r="XEZ1"/>
      <c r="XFA1"/>
      <c r="XFB1"/>
      <c r="XFC1"/>
      <c r="XFD1"/>
    </row>
    <row r="2" s="125" customFormat="true" ht="27.75" customHeight="true" spans="1:16384">
      <c r="A2" s="484" t="s">
        <v>168</v>
      </c>
      <c r="B2" s="484"/>
      <c r="C2" s="484"/>
      <c r="D2" s="484"/>
      <c r="E2" s="484"/>
      <c r="F2" s="484"/>
      <c r="G2" s="484"/>
      <c r="H2" s="484"/>
      <c r="XDY2"/>
      <c r="XDZ2"/>
      <c r="XEA2"/>
      <c r="XEB2"/>
      <c r="XEC2"/>
      <c r="XED2"/>
      <c r="XEE2"/>
      <c r="XEF2"/>
      <c r="XEG2"/>
      <c r="XEH2"/>
      <c r="XEI2"/>
      <c r="XEJ2"/>
      <c r="XEK2"/>
      <c r="XEL2"/>
      <c r="XEM2"/>
      <c r="XEN2"/>
      <c r="XEO2"/>
      <c r="XEP2"/>
      <c r="XEQ2"/>
      <c r="XER2"/>
      <c r="XES2"/>
      <c r="XET2"/>
      <c r="XEU2"/>
      <c r="XEV2"/>
      <c r="XEW2"/>
      <c r="XEX2"/>
      <c r="XEY2"/>
      <c r="XEZ2"/>
      <c r="XFA2"/>
      <c r="XFB2"/>
      <c r="XFC2"/>
      <c r="XFD2"/>
    </row>
    <row r="3" s="125" customFormat="true" ht="30" customHeight="true" spans="1:16384">
      <c r="A3" s="483"/>
      <c r="B3" s="483"/>
      <c r="C3" s="483"/>
      <c r="D3" s="483"/>
      <c r="E3" s="159"/>
      <c r="F3" s="159"/>
      <c r="G3" s="159"/>
      <c r="H3" s="159" t="s">
        <v>65</v>
      </c>
      <c r="XDY3"/>
      <c r="XDZ3"/>
      <c r="XEA3"/>
      <c r="XEB3"/>
      <c r="XEC3"/>
      <c r="XED3"/>
      <c r="XEE3"/>
      <c r="XEF3"/>
      <c r="XEG3"/>
      <c r="XEH3"/>
      <c r="XEI3"/>
      <c r="XEJ3"/>
      <c r="XEK3"/>
      <c r="XEL3"/>
      <c r="XEM3"/>
      <c r="XEN3"/>
      <c r="XEO3"/>
      <c r="XEP3"/>
      <c r="XEQ3"/>
      <c r="XER3"/>
      <c r="XES3"/>
      <c r="XET3"/>
      <c r="XEU3"/>
      <c r="XEV3"/>
      <c r="XEW3"/>
      <c r="XEX3"/>
      <c r="XEY3"/>
      <c r="XEZ3"/>
      <c r="XFA3"/>
      <c r="XFB3"/>
      <c r="XFC3"/>
      <c r="XFD3"/>
    </row>
    <row r="4" s="125" customFormat="true" ht="27.95" customHeight="true" spans="1:16384">
      <c r="A4" s="485" t="s">
        <v>169</v>
      </c>
      <c r="B4" s="485"/>
      <c r="C4" s="485"/>
      <c r="D4" s="485"/>
      <c r="E4" s="485" t="s">
        <v>67</v>
      </c>
      <c r="F4" s="485"/>
      <c r="G4" s="485"/>
      <c r="H4" s="485"/>
      <c r="XDY4"/>
      <c r="XDZ4"/>
      <c r="XEA4"/>
      <c r="XEB4"/>
      <c r="XEC4"/>
      <c r="XED4"/>
      <c r="XEE4"/>
      <c r="XEF4"/>
      <c r="XEG4"/>
      <c r="XEH4"/>
      <c r="XEI4"/>
      <c r="XEJ4"/>
      <c r="XEK4"/>
      <c r="XEL4"/>
      <c r="XEM4"/>
      <c r="XEN4"/>
      <c r="XEO4"/>
      <c r="XEP4"/>
      <c r="XEQ4"/>
      <c r="XER4"/>
      <c r="XES4"/>
      <c r="XET4"/>
      <c r="XEU4"/>
      <c r="XEV4"/>
      <c r="XEW4"/>
      <c r="XEX4"/>
      <c r="XEY4"/>
      <c r="XEZ4"/>
      <c r="XFA4"/>
      <c r="XFB4"/>
      <c r="XFC4"/>
      <c r="XFD4"/>
    </row>
    <row r="5" s="125" customFormat="true" ht="44.1" customHeight="true" spans="1:16384">
      <c r="A5" s="485" t="s">
        <v>70</v>
      </c>
      <c r="B5" s="62" t="s">
        <v>170</v>
      </c>
      <c r="C5" s="62" t="s">
        <v>171</v>
      </c>
      <c r="D5" s="62" t="s">
        <v>172</v>
      </c>
      <c r="E5" s="485" t="s">
        <v>70</v>
      </c>
      <c r="F5" s="62" t="s">
        <v>170</v>
      </c>
      <c r="G5" s="62" t="s">
        <v>171</v>
      </c>
      <c r="H5" s="62" t="s">
        <v>172</v>
      </c>
      <c r="XDY5"/>
      <c r="XDZ5"/>
      <c r="XEA5"/>
      <c r="XEB5"/>
      <c r="XEC5"/>
      <c r="XED5"/>
      <c r="XEE5"/>
      <c r="XEF5"/>
      <c r="XEG5"/>
      <c r="XEH5"/>
      <c r="XEI5"/>
      <c r="XEJ5"/>
      <c r="XEK5"/>
      <c r="XEL5"/>
      <c r="XEM5"/>
      <c r="XEN5"/>
      <c r="XEO5"/>
      <c r="XEP5"/>
      <c r="XEQ5"/>
      <c r="XER5"/>
      <c r="XES5"/>
      <c r="XET5"/>
      <c r="XEU5"/>
      <c r="XEV5"/>
      <c r="XEW5"/>
      <c r="XEX5"/>
      <c r="XEY5"/>
      <c r="XEZ5"/>
      <c r="XFA5"/>
      <c r="XFB5"/>
      <c r="XFC5"/>
      <c r="XFD5"/>
    </row>
    <row r="6" s="125" customFormat="true" ht="27.95" customHeight="true" spans="1:16384">
      <c r="A6" s="486" t="s">
        <v>173</v>
      </c>
      <c r="B6" s="487">
        <v>120</v>
      </c>
      <c r="C6" s="487">
        <v>20</v>
      </c>
      <c r="D6" s="267">
        <f t="shared" ref="D6:D9" si="0">(C6/B6-1)*100</f>
        <v>-83.3333333333333</v>
      </c>
      <c r="E6" s="236" t="s">
        <v>174</v>
      </c>
      <c r="F6" s="487">
        <v>1665</v>
      </c>
      <c r="G6" s="487">
        <v>1</v>
      </c>
      <c r="H6" s="267">
        <f t="shared" ref="H6:H14" si="1">(G6/F6-1)*100</f>
        <v>-99.9399399399399</v>
      </c>
      <c r="XDY6"/>
      <c r="XDZ6"/>
      <c r="XEA6"/>
      <c r="XEB6"/>
      <c r="XEC6"/>
      <c r="XED6"/>
      <c r="XEE6"/>
      <c r="XEF6"/>
      <c r="XEG6"/>
      <c r="XEH6"/>
      <c r="XEI6"/>
      <c r="XEJ6"/>
      <c r="XEK6"/>
      <c r="XEL6"/>
      <c r="XEM6"/>
      <c r="XEN6"/>
      <c r="XEO6"/>
      <c r="XEP6"/>
      <c r="XEQ6"/>
      <c r="XER6"/>
      <c r="XES6"/>
      <c r="XET6"/>
      <c r="XEU6"/>
      <c r="XEV6"/>
      <c r="XEW6"/>
      <c r="XEX6"/>
      <c r="XEY6"/>
      <c r="XEZ6"/>
      <c r="XFA6"/>
      <c r="XFB6"/>
      <c r="XFC6"/>
      <c r="XFD6"/>
    </row>
    <row r="7" s="125" customFormat="true" ht="27.95" customHeight="true" spans="1:16384">
      <c r="A7" s="486" t="s">
        <v>175</v>
      </c>
      <c r="B7" s="487">
        <v>88496</v>
      </c>
      <c r="C7" s="487">
        <f>70724+2000</f>
        <v>72724</v>
      </c>
      <c r="D7" s="267">
        <f t="shared" si="0"/>
        <v>-17.8222744530826</v>
      </c>
      <c r="E7" s="236" t="s">
        <v>176</v>
      </c>
      <c r="F7" s="487">
        <v>1313</v>
      </c>
      <c r="G7" s="487"/>
      <c r="H7" s="267">
        <f t="shared" si="1"/>
        <v>-100</v>
      </c>
      <c r="XDY7"/>
      <c r="XDZ7"/>
      <c r="XEA7"/>
      <c r="XEB7"/>
      <c r="XEC7"/>
      <c r="XED7"/>
      <c r="XEE7"/>
      <c r="XEF7"/>
      <c r="XEG7"/>
      <c r="XEH7"/>
      <c r="XEI7"/>
      <c r="XEJ7"/>
      <c r="XEK7"/>
      <c r="XEL7"/>
      <c r="XEM7"/>
      <c r="XEN7"/>
      <c r="XEO7"/>
      <c r="XEP7"/>
      <c r="XEQ7"/>
      <c r="XER7"/>
      <c r="XES7"/>
      <c r="XET7"/>
      <c r="XEU7"/>
      <c r="XEV7"/>
      <c r="XEW7"/>
      <c r="XEX7"/>
      <c r="XEY7"/>
      <c r="XEZ7"/>
      <c r="XFA7"/>
      <c r="XFB7"/>
      <c r="XFC7"/>
      <c r="XFD7"/>
    </row>
    <row r="8" s="125" customFormat="true" ht="27.95" hidden="true" customHeight="true" spans="1:16384">
      <c r="A8" s="486" t="s">
        <v>177</v>
      </c>
      <c r="B8" s="487">
        <v>0</v>
      </c>
      <c r="C8" s="487">
        <v>200</v>
      </c>
      <c r="D8" s="267">
        <v>0</v>
      </c>
      <c r="E8" s="236" t="s">
        <v>178</v>
      </c>
      <c r="F8" s="487">
        <v>0</v>
      </c>
      <c r="G8" s="487">
        <v>2838</v>
      </c>
      <c r="H8" s="267">
        <v>0</v>
      </c>
      <c r="XDY8"/>
      <c r="XDZ8"/>
      <c r="XEA8"/>
      <c r="XEB8"/>
      <c r="XEC8"/>
      <c r="XED8"/>
      <c r="XEE8"/>
      <c r="XEF8"/>
      <c r="XEG8"/>
      <c r="XEH8"/>
      <c r="XEI8"/>
      <c r="XEJ8"/>
      <c r="XEK8"/>
      <c r="XEL8"/>
      <c r="XEM8"/>
      <c r="XEN8"/>
      <c r="XEO8"/>
      <c r="XEP8"/>
      <c r="XEQ8"/>
      <c r="XER8"/>
      <c r="XES8"/>
      <c r="XET8"/>
      <c r="XEU8"/>
      <c r="XEV8"/>
      <c r="XEW8"/>
      <c r="XEX8"/>
      <c r="XEY8"/>
      <c r="XEZ8"/>
      <c r="XFA8"/>
      <c r="XFB8"/>
      <c r="XFC8"/>
      <c r="XFD8"/>
    </row>
    <row r="9" s="125" customFormat="true" ht="27.95" customHeight="true" spans="1:16384">
      <c r="A9" s="486" t="s">
        <v>177</v>
      </c>
      <c r="B9" s="487">
        <v>1000</v>
      </c>
      <c r="C9" s="487">
        <v>1300</v>
      </c>
      <c r="D9" s="267">
        <f t="shared" si="0"/>
        <v>30</v>
      </c>
      <c r="E9" s="236" t="s">
        <v>178</v>
      </c>
      <c r="F9" s="487"/>
      <c r="G9" s="487">
        <v>6913</v>
      </c>
      <c r="H9" s="491">
        <f>IFERROR(F9/E9,0)</f>
        <v>0</v>
      </c>
      <c r="XDY9"/>
      <c r="XDZ9"/>
      <c r="XEA9"/>
      <c r="XEB9"/>
      <c r="XEC9"/>
      <c r="XED9"/>
      <c r="XEE9"/>
      <c r="XEF9"/>
      <c r="XEG9"/>
      <c r="XEH9"/>
      <c r="XEI9"/>
      <c r="XEJ9"/>
      <c r="XEK9"/>
      <c r="XEL9"/>
      <c r="XEM9"/>
      <c r="XEN9"/>
      <c r="XEO9"/>
      <c r="XEP9"/>
      <c r="XEQ9"/>
      <c r="XER9"/>
      <c r="XES9"/>
      <c r="XET9"/>
      <c r="XEU9"/>
      <c r="XEV9"/>
      <c r="XEW9"/>
      <c r="XEX9"/>
      <c r="XEY9"/>
      <c r="XEZ9"/>
      <c r="XFA9"/>
      <c r="XFB9"/>
      <c r="XFC9"/>
      <c r="XFD9"/>
    </row>
    <row r="10" s="125" customFormat="true" ht="27.95" customHeight="true" spans="1:16384">
      <c r="A10" s="486" t="s">
        <v>179</v>
      </c>
      <c r="B10" s="487"/>
      <c r="C10" s="487"/>
      <c r="D10" s="267"/>
      <c r="E10" s="236" t="s">
        <v>180</v>
      </c>
      <c r="F10" s="487">
        <f>F11+F12+F13+F14+F15</f>
        <v>8970</v>
      </c>
      <c r="G10" s="487">
        <f>G11+G12+G13+G14+G15</f>
        <v>78226</v>
      </c>
      <c r="H10" s="267">
        <f t="shared" si="1"/>
        <v>772.084726867336</v>
      </c>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125" customFormat="true" ht="27.95" customHeight="true" spans="1:16384">
      <c r="A11" s="486" t="s">
        <v>181</v>
      </c>
      <c r="B11" s="487"/>
      <c r="C11" s="487"/>
      <c r="D11" s="267"/>
      <c r="E11" s="236" t="s">
        <v>182</v>
      </c>
      <c r="F11" s="487">
        <v>7850</v>
      </c>
      <c r="G11" s="487">
        <f>58559+2000</f>
        <v>60559</v>
      </c>
      <c r="H11" s="267">
        <f t="shared" si="1"/>
        <v>671.452229299363</v>
      </c>
      <c r="XDY11"/>
      <c r="XDZ11"/>
      <c r="XEA11"/>
      <c r="XEB11"/>
      <c r="XEC11"/>
      <c r="XED11"/>
      <c r="XEE11"/>
      <c r="XEF11"/>
      <c r="XEG11"/>
      <c r="XEH11"/>
      <c r="XEI11"/>
      <c r="XEJ11"/>
      <c r="XEK11"/>
      <c r="XEL11"/>
      <c r="XEM11"/>
      <c r="XEN11"/>
      <c r="XEO11"/>
      <c r="XEP11"/>
      <c r="XEQ11"/>
      <c r="XER11"/>
      <c r="XES11"/>
      <c r="XET11"/>
      <c r="XEU11"/>
      <c r="XEV11"/>
      <c r="XEW11"/>
      <c r="XEX11"/>
      <c r="XEY11"/>
      <c r="XEZ11"/>
      <c r="XFA11"/>
      <c r="XFB11"/>
      <c r="XFC11"/>
      <c r="XFD11"/>
    </row>
    <row r="12" s="125" customFormat="true" ht="27.95" customHeight="true" spans="1:16384">
      <c r="A12" s="486" t="s">
        <v>183</v>
      </c>
      <c r="B12" s="487">
        <v>6950</v>
      </c>
      <c r="C12" s="487">
        <v>5150</v>
      </c>
      <c r="D12" s="267">
        <f>(C12/B12-1)*100</f>
        <v>-25.8992805755396</v>
      </c>
      <c r="E12" s="236" t="s">
        <v>184</v>
      </c>
      <c r="F12" s="487">
        <v>100</v>
      </c>
      <c r="G12" s="487">
        <v>20</v>
      </c>
      <c r="H12" s="267">
        <f t="shared" si="1"/>
        <v>-80</v>
      </c>
      <c r="XDY12"/>
      <c r="XDZ12"/>
      <c r="XEA12"/>
      <c r="XEB12"/>
      <c r="XEC12"/>
      <c r="XED12"/>
      <c r="XEE12"/>
      <c r="XEF12"/>
      <c r="XEG12"/>
      <c r="XEH12"/>
      <c r="XEI12"/>
      <c r="XEJ12"/>
      <c r="XEK12"/>
      <c r="XEL12"/>
      <c r="XEM12"/>
      <c r="XEN12"/>
      <c r="XEO12"/>
      <c r="XEP12"/>
      <c r="XEQ12"/>
      <c r="XER12"/>
      <c r="XES12"/>
      <c r="XET12"/>
      <c r="XEU12"/>
      <c r="XEV12"/>
      <c r="XEW12"/>
      <c r="XEX12"/>
      <c r="XEY12"/>
      <c r="XEZ12"/>
      <c r="XFA12"/>
      <c r="XFB12"/>
      <c r="XFC12"/>
      <c r="XFD12"/>
    </row>
    <row r="13" s="125" customFormat="true" ht="27.95" customHeight="true" spans="1:16384">
      <c r="A13" s="486"/>
      <c r="B13" s="487"/>
      <c r="C13" s="487"/>
      <c r="D13" s="267"/>
      <c r="E13" s="236" t="s">
        <v>185</v>
      </c>
      <c r="F13" s="487">
        <v>20</v>
      </c>
      <c r="G13" s="487"/>
      <c r="H13" s="267">
        <f t="shared" si="1"/>
        <v>-100</v>
      </c>
      <c r="XDY13"/>
      <c r="XDZ13"/>
      <c r="XEA13"/>
      <c r="XEB13"/>
      <c r="XEC13"/>
      <c r="XED13"/>
      <c r="XEE13"/>
      <c r="XEF13"/>
      <c r="XEG13"/>
      <c r="XEH13"/>
      <c r="XEI13"/>
      <c r="XEJ13"/>
      <c r="XEK13"/>
      <c r="XEL13"/>
      <c r="XEM13"/>
      <c r="XEN13"/>
      <c r="XEO13"/>
      <c r="XEP13"/>
      <c r="XEQ13"/>
      <c r="XER13"/>
      <c r="XES13"/>
      <c r="XET13"/>
      <c r="XEU13"/>
      <c r="XEV13"/>
      <c r="XEW13"/>
      <c r="XEX13"/>
      <c r="XEY13"/>
      <c r="XEZ13"/>
      <c r="XFA13"/>
      <c r="XFB13"/>
      <c r="XFC13"/>
      <c r="XFD13"/>
    </row>
    <row r="14" s="125" customFormat="true" ht="27.95" customHeight="true" spans="1:16384">
      <c r="A14" s="486"/>
      <c r="B14" s="487"/>
      <c r="C14" s="487"/>
      <c r="D14" s="267"/>
      <c r="E14" s="236" t="s">
        <v>186</v>
      </c>
      <c r="F14" s="487">
        <v>1000</v>
      </c>
      <c r="G14" s="487">
        <v>1562</v>
      </c>
      <c r="H14" s="267">
        <f t="shared" si="1"/>
        <v>56.2</v>
      </c>
      <c r="XDY14"/>
      <c r="XDZ14"/>
      <c r="XEA14"/>
      <c r="XEB14"/>
      <c r="XEC14"/>
      <c r="XED14"/>
      <c r="XEE14"/>
      <c r="XEF14"/>
      <c r="XEG14"/>
      <c r="XEH14"/>
      <c r="XEI14"/>
      <c r="XEJ14"/>
      <c r="XEK14"/>
      <c r="XEL14"/>
      <c r="XEM14"/>
      <c r="XEN14"/>
      <c r="XEO14"/>
      <c r="XEP14"/>
      <c r="XEQ14"/>
      <c r="XER14"/>
      <c r="XES14"/>
      <c r="XET14"/>
      <c r="XEU14"/>
      <c r="XEV14"/>
      <c r="XEW14"/>
      <c r="XEX14"/>
      <c r="XEY14"/>
      <c r="XEZ14"/>
      <c r="XFA14"/>
      <c r="XFB14"/>
      <c r="XFC14"/>
      <c r="XFD14"/>
    </row>
    <row r="15" s="125" customFormat="true" ht="27.95" customHeight="true" spans="1:16384">
      <c r="A15" s="486"/>
      <c r="B15" s="487"/>
      <c r="C15" s="487"/>
      <c r="D15" s="267"/>
      <c r="E15" s="236" t="s">
        <v>187</v>
      </c>
      <c r="F15" s="487"/>
      <c r="G15" s="487">
        <v>16085</v>
      </c>
      <c r="H15" s="491">
        <f>IFERROR(F15/E15,0)</f>
        <v>0</v>
      </c>
      <c r="XDY15"/>
      <c r="XDZ15"/>
      <c r="XEA15"/>
      <c r="XEB15"/>
      <c r="XEC15"/>
      <c r="XED15"/>
      <c r="XEE15"/>
      <c r="XEF15"/>
      <c r="XEG15"/>
      <c r="XEH15"/>
      <c r="XEI15"/>
      <c r="XEJ15"/>
      <c r="XEK15"/>
      <c r="XEL15"/>
      <c r="XEM15"/>
      <c r="XEN15"/>
      <c r="XEO15"/>
      <c r="XEP15"/>
      <c r="XEQ15"/>
      <c r="XER15"/>
      <c r="XES15"/>
      <c r="XET15"/>
      <c r="XEU15"/>
      <c r="XEV15"/>
      <c r="XEW15"/>
      <c r="XEX15"/>
      <c r="XEY15"/>
      <c r="XEZ15"/>
      <c r="XFA15"/>
      <c r="XFB15"/>
      <c r="XFC15"/>
      <c r="XFD15"/>
    </row>
    <row r="16" s="125" customFormat="true" ht="27.95" customHeight="true" spans="1:16384">
      <c r="A16" s="486"/>
      <c r="B16" s="487"/>
      <c r="C16" s="487"/>
      <c r="D16" s="267"/>
      <c r="E16" s="236" t="s">
        <v>188</v>
      </c>
      <c r="F16" s="487">
        <v>1713</v>
      </c>
      <c r="G16" s="487">
        <v>1264</v>
      </c>
      <c r="H16" s="267">
        <f t="shared" ref="H16:H20" si="2">(G16/F16-1)*100</f>
        <v>-26.2113251605371</v>
      </c>
      <c r="XDY16"/>
      <c r="XDZ16"/>
      <c r="XEA16"/>
      <c r="XEB16"/>
      <c r="XEC16"/>
      <c r="XED16"/>
      <c r="XEE16"/>
      <c r="XEF16"/>
      <c r="XEG16"/>
      <c r="XEH16"/>
      <c r="XEI16"/>
      <c r="XEJ16"/>
      <c r="XEK16"/>
      <c r="XEL16"/>
      <c r="XEM16"/>
      <c r="XEN16"/>
      <c r="XEO16"/>
      <c r="XEP16"/>
      <c r="XEQ16"/>
      <c r="XER16"/>
      <c r="XES16"/>
      <c r="XET16"/>
      <c r="XEU16"/>
      <c r="XEV16"/>
      <c r="XEW16"/>
      <c r="XEX16"/>
      <c r="XEY16"/>
      <c r="XEZ16"/>
      <c r="XFA16"/>
      <c r="XFB16"/>
      <c r="XFC16"/>
      <c r="XFD16"/>
    </row>
    <row r="17" s="125" customFormat="true" ht="27.95" customHeight="true" spans="1:16384">
      <c r="A17" s="486"/>
      <c r="B17" s="487"/>
      <c r="C17" s="487"/>
      <c r="D17" s="267"/>
      <c r="E17" s="236" t="s">
        <v>189</v>
      </c>
      <c r="F17" s="487"/>
      <c r="G17" s="487"/>
      <c r="H17" s="26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s="125" customFormat="true" ht="27.95" customHeight="true" spans="1:16384">
      <c r="A18" s="486"/>
      <c r="B18" s="487"/>
      <c r="C18" s="487"/>
      <c r="D18" s="267"/>
      <c r="E18" s="236" t="s">
        <v>190</v>
      </c>
      <c r="F18" s="487"/>
      <c r="G18" s="487">
        <v>4924</v>
      </c>
      <c r="H18" s="491">
        <f>IFERROR(F18/E18,0)</f>
        <v>0</v>
      </c>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s="125" customFormat="true" ht="28" customHeight="true" spans="1:16384">
      <c r="A19" s="486"/>
      <c r="B19" s="487"/>
      <c r="C19" s="487"/>
      <c r="D19" s="267"/>
      <c r="E19" s="492" t="s">
        <v>191</v>
      </c>
      <c r="F19" s="487">
        <v>18365</v>
      </c>
      <c r="G19" s="487">
        <v>21405</v>
      </c>
      <c r="H19" s="267">
        <f t="shared" si="2"/>
        <v>16.5532262455758</v>
      </c>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row r="20" s="125" customFormat="true" ht="28" customHeight="true" spans="1:16384">
      <c r="A20" s="486"/>
      <c r="B20" s="487"/>
      <c r="C20" s="487"/>
      <c r="D20" s="267"/>
      <c r="E20" s="492" t="s">
        <v>192</v>
      </c>
      <c r="F20" s="487">
        <v>74215</v>
      </c>
      <c r="G20" s="487">
        <v>15652</v>
      </c>
      <c r="H20" s="267">
        <f t="shared" si="2"/>
        <v>-78.9099238698376</v>
      </c>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s="125" customFormat="true" ht="28" customHeight="true" spans="1:16384">
      <c r="A21" s="486"/>
      <c r="B21" s="487"/>
      <c r="C21" s="487"/>
      <c r="D21" s="267"/>
      <c r="E21" s="492" t="s">
        <v>193</v>
      </c>
      <c r="F21" s="487"/>
      <c r="G21" s="487"/>
      <c r="H21" s="267"/>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s="125" customFormat="true" ht="28" customHeight="true" spans="1:16384">
      <c r="A22" s="486"/>
      <c r="B22" s="487"/>
      <c r="C22" s="487"/>
      <c r="D22" s="267"/>
      <c r="E22" s="492"/>
      <c r="F22" s="487"/>
      <c r="G22" s="487"/>
      <c r="H22" s="267"/>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s="143" customFormat="true" ht="27" customHeight="true" spans="1:8">
      <c r="A23" s="485" t="s">
        <v>194</v>
      </c>
      <c r="B23" s="488">
        <f>SUM(B6:B22)</f>
        <v>96566</v>
      </c>
      <c r="C23" s="488">
        <f>SUM(C6:C22)</f>
        <v>79394</v>
      </c>
      <c r="D23" s="489">
        <f t="shared" ref="D23:D27" si="3">(C23/B23-1)*100</f>
        <v>-17.7826564215148</v>
      </c>
      <c r="E23" s="485" t="s">
        <v>195</v>
      </c>
      <c r="F23" s="488">
        <f>F6+F7+F9+F10+F16+F17+F18+F19+F20</f>
        <v>106241</v>
      </c>
      <c r="G23" s="488">
        <f>G6+G7+G9+G10+G16+G17+G18+G19+G20</f>
        <v>128385</v>
      </c>
      <c r="H23" s="489">
        <f t="shared" ref="H23:H29" si="4">(G23/F23-1)*100</f>
        <v>20.8431773044305</v>
      </c>
    </row>
    <row r="24" s="125" customFormat="true" ht="28" customHeight="true" spans="1:8">
      <c r="A24" s="490" t="s">
        <v>196</v>
      </c>
      <c r="B24" s="488">
        <f>SUM(B25:B27)</f>
        <v>28373</v>
      </c>
      <c r="C24" s="488">
        <f>SUM(C25:C27)</f>
        <v>66640</v>
      </c>
      <c r="D24" s="489">
        <f t="shared" si="3"/>
        <v>134.871180347513</v>
      </c>
      <c r="E24" s="493" t="s">
        <v>197</v>
      </c>
      <c r="F24" s="488">
        <f>F25+F26+F27</f>
        <v>1860</v>
      </c>
      <c r="G24" s="488">
        <f>G25+G26+G27</f>
        <v>6968</v>
      </c>
      <c r="H24" s="489">
        <f t="shared" si="4"/>
        <v>274.623655913978</v>
      </c>
    </row>
    <row r="25" s="143" customFormat="true" ht="27.95" customHeight="true" spans="1:8">
      <c r="A25" s="486" t="s">
        <v>198</v>
      </c>
      <c r="B25" s="487">
        <v>11065</v>
      </c>
      <c r="C25" s="487">
        <v>9232</v>
      </c>
      <c r="D25" s="267">
        <f t="shared" si="3"/>
        <v>-16.5657478535924</v>
      </c>
      <c r="E25" s="492" t="s">
        <v>199</v>
      </c>
      <c r="F25" s="487"/>
      <c r="G25" s="487"/>
      <c r="H25" s="267"/>
    </row>
    <row r="26" s="125" customFormat="true" ht="27.95" customHeight="true" spans="1:16384">
      <c r="A26" s="486" t="s">
        <v>200</v>
      </c>
      <c r="B26" s="487">
        <v>15708</v>
      </c>
      <c r="C26" s="487">
        <v>57408</v>
      </c>
      <c r="D26" s="267">
        <f t="shared" si="3"/>
        <v>265.469824293354</v>
      </c>
      <c r="E26" s="492" t="s">
        <v>201</v>
      </c>
      <c r="F26" s="487"/>
      <c r="G26" s="487"/>
      <c r="H26" s="489"/>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125" customFormat="true" ht="27.95" customHeight="true" spans="1:16384">
      <c r="A27" s="486" t="s">
        <v>202</v>
      </c>
      <c r="B27" s="487">
        <v>1600</v>
      </c>
      <c r="C27" s="487"/>
      <c r="D27" s="267">
        <f t="shared" si="3"/>
        <v>-100</v>
      </c>
      <c r="E27" s="492" t="s">
        <v>203</v>
      </c>
      <c r="F27" s="487">
        <v>1860</v>
      </c>
      <c r="G27" s="487">
        <v>6968</v>
      </c>
      <c r="H27" s="267">
        <f t="shared" si="4"/>
        <v>274.623655913978</v>
      </c>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143" customFormat="true" ht="32" customHeight="true" spans="1:8">
      <c r="A28" s="490" t="s">
        <v>204</v>
      </c>
      <c r="B28" s="488"/>
      <c r="C28" s="488"/>
      <c r="D28" s="489"/>
      <c r="E28" s="493" t="s">
        <v>205</v>
      </c>
      <c r="F28" s="488">
        <f>SUM(F29:F30)</f>
        <v>114738</v>
      </c>
      <c r="G28" s="488">
        <f>SUM(G29:G30)</f>
        <v>34081</v>
      </c>
      <c r="H28" s="267">
        <f t="shared" si="4"/>
        <v>-70.2966759051055</v>
      </c>
    </row>
    <row r="29" s="143" customFormat="true" ht="32" customHeight="true" spans="1:8">
      <c r="A29" s="486" t="s">
        <v>206</v>
      </c>
      <c r="B29" s="487"/>
      <c r="C29" s="487"/>
      <c r="D29" s="489"/>
      <c r="E29" s="492" t="s">
        <v>207</v>
      </c>
      <c r="F29" s="487">
        <v>114738</v>
      </c>
      <c r="G29" s="487">
        <v>34081</v>
      </c>
      <c r="H29" s="267">
        <f t="shared" si="4"/>
        <v>-70.2966759051055</v>
      </c>
    </row>
    <row r="30" s="143" customFormat="true" ht="27.95" customHeight="true" spans="1:8">
      <c r="A30" s="490" t="s">
        <v>208</v>
      </c>
      <c r="B30" s="487">
        <v>97900</v>
      </c>
      <c r="C30" s="487">
        <v>23400</v>
      </c>
      <c r="D30" s="489">
        <f>(C30/B30-1)*100</f>
        <v>-76.0980592441267</v>
      </c>
      <c r="E30" s="492"/>
      <c r="F30" s="487"/>
      <c r="G30" s="487"/>
      <c r="H30" s="267"/>
    </row>
    <row r="31" s="143" customFormat="true" ht="27.95" customHeight="true" spans="1:8">
      <c r="A31" s="485" t="s">
        <v>209</v>
      </c>
      <c r="B31" s="488">
        <f>B23+B24+B28+B30</f>
        <v>222839</v>
      </c>
      <c r="C31" s="488">
        <f>C23+C24+C28+C30</f>
        <v>169434</v>
      </c>
      <c r="D31" s="489">
        <f>(C31/B31-1)*100</f>
        <v>-23.9657331077594</v>
      </c>
      <c r="E31" s="494" t="s">
        <v>166</v>
      </c>
      <c r="F31" s="488">
        <f>F23+F24+F28</f>
        <v>222839</v>
      </c>
      <c r="G31" s="488">
        <f>G23+G24+G28</f>
        <v>169434</v>
      </c>
      <c r="H31" s="489">
        <f>(G31/F31-1)*100</f>
        <v>-23.9657331077594</v>
      </c>
    </row>
    <row r="32" s="125" customFormat="true" ht="24.75" customHeight="true" spans="2:16384">
      <c r="B32" s="125">
        <f>B31-F31</f>
        <v>0</v>
      </c>
      <c r="C32" s="125">
        <f>C31-G31</f>
        <v>0</v>
      </c>
      <c r="XDY32"/>
      <c r="XDZ32"/>
      <c r="XEA32"/>
      <c r="XEB32"/>
      <c r="XEC32"/>
      <c r="XED32"/>
      <c r="XEE32"/>
      <c r="XEF32"/>
      <c r="XEG32"/>
      <c r="XEH32"/>
      <c r="XEI32"/>
      <c r="XEJ32"/>
      <c r="XEK32"/>
      <c r="XEL32"/>
      <c r="XEM32"/>
      <c r="XEN32"/>
      <c r="XEO32"/>
      <c r="XEP32"/>
      <c r="XEQ32"/>
      <c r="XER32"/>
      <c r="XES32"/>
      <c r="XET32"/>
      <c r="XEU32"/>
      <c r="XEV32"/>
      <c r="XEW32"/>
      <c r="XEX32"/>
      <c r="XEY32"/>
      <c r="XEZ32"/>
      <c r="XFA32"/>
      <c r="XFB32"/>
      <c r="XFC32"/>
      <c r="XFD32"/>
    </row>
    <row r="33" s="125" customFormat="true" ht="24.75" customHeight="true" spans="16353:16384">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c r="XFD33"/>
    </row>
    <row r="34" s="125" customFormat="true" ht="24.75" customHeight="true" spans="16353:16384">
      <c r="XDY34"/>
      <c r="XDZ34"/>
      <c r="XEA34"/>
      <c r="XEB34"/>
      <c r="XEC34"/>
      <c r="XED34"/>
      <c r="XEE34"/>
      <c r="XEF34"/>
      <c r="XEG34"/>
      <c r="XEH34"/>
      <c r="XEI34"/>
      <c r="XEJ34"/>
      <c r="XEK34"/>
      <c r="XEL34"/>
      <c r="XEM34"/>
      <c r="XEN34"/>
      <c r="XEO34"/>
      <c r="XEP34"/>
      <c r="XEQ34"/>
      <c r="XER34"/>
      <c r="XES34"/>
      <c r="XET34"/>
      <c r="XEU34"/>
      <c r="XEV34"/>
      <c r="XEW34"/>
      <c r="XEX34"/>
      <c r="XEY34"/>
      <c r="XEZ34"/>
      <c r="XFA34"/>
      <c r="XFB34"/>
      <c r="XFC34"/>
      <c r="XFD34"/>
    </row>
  </sheetData>
  <mergeCells count="3">
    <mergeCell ref="A2:H2"/>
    <mergeCell ref="A4:D4"/>
    <mergeCell ref="E4:H4"/>
  </mergeCells>
  <printOptions horizontalCentered="true"/>
  <pageMargins left="0.16" right="0.2" top="0.51" bottom="0.55" header="0.47" footer="0.51"/>
  <pageSetup paperSize="9" scale="73" firstPageNumber="5" orientation="landscape" useFirstPageNumber="true" horizontalDpi="600" verticalDpi="600"/>
  <headerFooter alignWithMargins="0" scaleWithDoc="0">
    <oddFooter>&amp;C&amp;"Arial"&amp;10第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6"/>
  <sheetViews>
    <sheetView showGridLines="0" showZeros="0" zoomScale="115" zoomScaleNormal="115" workbookViewId="0">
      <selection activeCell="M1274" sqref="M1274"/>
    </sheetView>
  </sheetViews>
  <sheetFormatPr defaultColWidth="9" defaultRowHeight="14.25"/>
  <cols>
    <col min="1" max="1" width="32.8" style="128" customWidth="true"/>
    <col min="2" max="2" width="17.5" style="128" customWidth="true"/>
    <col min="3" max="3" width="35.8333333333333" style="128" customWidth="true"/>
    <col min="4" max="4" width="17.3333333333333" style="128" customWidth="true"/>
    <col min="5" max="242" width="9" style="128" customWidth="true"/>
    <col min="243" max="254" width="9" style="159" customWidth="true"/>
    <col min="255" max="16384" width="9" style="125"/>
  </cols>
  <sheetData>
    <row r="1" s="125" customFormat="true" spans="1:254">
      <c r="A1" s="94" t="s">
        <v>210</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c r="FA1" s="128"/>
      <c r="FB1" s="128"/>
      <c r="FC1" s="128"/>
      <c r="FD1" s="128"/>
      <c r="FE1" s="128"/>
      <c r="FF1" s="128"/>
      <c r="FG1" s="128"/>
      <c r="FH1" s="128"/>
      <c r="FI1" s="128"/>
      <c r="FJ1" s="128"/>
      <c r="FK1" s="128"/>
      <c r="FL1" s="128"/>
      <c r="FM1" s="128"/>
      <c r="FN1" s="128"/>
      <c r="FO1" s="128"/>
      <c r="FP1" s="128"/>
      <c r="FQ1" s="128"/>
      <c r="FR1" s="128"/>
      <c r="FS1" s="128"/>
      <c r="FT1" s="128"/>
      <c r="FU1" s="128"/>
      <c r="FV1" s="128"/>
      <c r="FW1" s="128"/>
      <c r="FX1" s="128"/>
      <c r="FY1" s="128"/>
      <c r="FZ1" s="128"/>
      <c r="GA1" s="128"/>
      <c r="GB1" s="128"/>
      <c r="GC1" s="128"/>
      <c r="GD1" s="128"/>
      <c r="GE1" s="128"/>
      <c r="GF1" s="128"/>
      <c r="GG1" s="128"/>
      <c r="GH1" s="128"/>
      <c r="GI1" s="128"/>
      <c r="GJ1" s="128"/>
      <c r="GK1" s="128"/>
      <c r="GL1" s="128"/>
      <c r="GM1" s="128"/>
      <c r="GN1" s="128"/>
      <c r="GO1" s="128"/>
      <c r="GP1" s="128"/>
      <c r="GQ1" s="128"/>
      <c r="GR1" s="128"/>
      <c r="GS1" s="128"/>
      <c r="GT1" s="128"/>
      <c r="GU1" s="128"/>
      <c r="GV1" s="128"/>
      <c r="GW1" s="128"/>
      <c r="GX1" s="128"/>
      <c r="GY1" s="128"/>
      <c r="GZ1" s="128"/>
      <c r="HA1" s="128"/>
      <c r="HB1" s="128"/>
      <c r="HC1" s="128"/>
      <c r="HD1" s="128"/>
      <c r="HE1" s="128"/>
      <c r="HF1" s="128"/>
      <c r="HG1" s="128"/>
      <c r="HH1" s="128"/>
      <c r="HI1" s="128"/>
      <c r="HJ1" s="128"/>
      <c r="HK1" s="128"/>
      <c r="HL1" s="128"/>
      <c r="HM1" s="128"/>
      <c r="HN1" s="128"/>
      <c r="HO1" s="128"/>
      <c r="HP1" s="128"/>
      <c r="HQ1" s="128"/>
      <c r="HR1" s="128"/>
      <c r="HS1" s="128"/>
      <c r="HT1" s="128"/>
      <c r="HU1" s="128"/>
      <c r="HV1" s="128"/>
      <c r="HW1" s="128"/>
      <c r="HX1" s="128"/>
      <c r="HY1" s="128"/>
      <c r="HZ1" s="128"/>
      <c r="IA1" s="128"/>
      <c r="IB1" s="128"/>
      <c r="IC1" s="128"/>
      <c r="ID1" s="128"/>
      <c r="IE1" s="128"/>
      <c r="IF1" s="128"/>
      <c r="IG1" s="128"/>
      <c r="IH1" s="128"/>
      <c r="II1" s="159"/>
      <c r="IJ1" s="159"/>
      <c r="IK1" s="159"/>
      <c r="IL1" s="159"/>
      <c r="IM1" s="159"/>
      <c r="IN1" s="159"/>
      <c r="IO1" s="159"/>
      <c r="IP1" s="159"/>
      <c r="IQ1" s="159"/>
      <c r="IR1" s="159"/>
      <c r="IS1" s="159"/>
      <c r="IT1" s="159"/>
    </row>
    <row r="2" s="125" customFormat="true" ht="30" customHeight="true" spans="1:254">
      <c r="A2" s="129" t="s">
        <v>211</v>
      </c>
      <c r="B2" s="129"/>
      <c r="C2" s="129"/>
      <c r="D2" s="129"/>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c r="ID2" s="128"/>
      <c r="IE2" s="128"/>
      <c r="IF2" s="128"/>
      <c r="IG2" s="128"/>
      <c r="IH2" s="128"/>
      <c r="II2" s="159"/>
      <c r="IJ2" s="159"/>
      <c r="IK2" s="159"/>
      <c r="IL2" s="159"/>
      <c r="IM2" s="159"/>
      <c r="IN2" s="159"/>
      <c r="IO2" s="159"/>
      <c r="IP2" s="159"/>
      <c r="IQ2" s="159"/>
      <c r="IR2" s="159"/>
      <c r="IS2" s="159"/>
      <c r="IT2" s="159"/>
    </row>
    <row r="3" s="125" customFormat="true" ht="32.1" customHeight="true" spans="1:254">
      <c r="A3" s="128"/>
      <c r="B3" s="128"/>
      <c r="C3" s="128"/>
      <c r="D3" s="128" t="s">
        <v>65</v>
      </c>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c r="FA3" s="128"/>
      <c r="FB3" s="128"/>
      <c r="FC3" s="128"/>
      <c r="FD3" s="128"/>
      <c r="FE3" s="128"/>
      <c r="FF3" s="128"/>
      <c r="FG3" s="128"/>
      <c r="FH3" s="128"/>
      <c r="FI3" s="128"/>
      <c r="FJ3" s="128"/>
      <c r="FK3" s="128"/>
      <c r="FL3" s="128"/>
      <c r="FM3" s="128"/>
      <c r="FN3" s="128"/>
      <c r="FO3" s="128"/>
      <c r="FP3" s="128"/>
      <c r="FQ3" s="128"/>
      <c r="FR3" s="128"/>
      <c r="FS3" s="128"/>
      <c r="FT3" s="128"/>
      <c r="FU3" s="128"/>
      <c r="FV3" s="128"/>
      <c r="FW3" s="128"/>
      <c r="FX3" s="128"/>
      <c r="FY3" s="128"/>
      <c r="FZ3" s="128"/>
      <c r="GA3" s="128"/>
      <c r="GB3" s="128"/>
      <c r="GC3" s="128"/>
      <c r="GD3" s="128"/>
      <c r="GE3" s="128"/>
      <c r="GF3" s="128"/>
      <c r="GG3" s="128"/>
      <c r="GH3" s="128"/>
      <c r="GI3" s="128"/>
      <c r="GJ3" s="128"/>
      <c r="GK3" s="128"/>
      <c r="GL3" s="128"/>
      <c r="GM3" s="128"/>
      <c r="GN3" s="128"/>
      <c r="GO3" s="128"/>
      <c r="GP3" s="128"/>
      <c r="GQ3" s="128"/>
      <c r="GR3" s="128"/>
      <c r="GS3" s="128"/>
      <c r="GT3" s="128"/>
      <c r="GU3" s="128"/>
      <c r="GV3" s="128"/>
      <c r="GW3" s="128"/>
      <c r="GX3" s="128"/>
      <c r="GY3" s="128"/>
      <c r="GZ3" s="128"/>
      <c r="HA3" s="128"/>
      <c r="HB3" s="128"/>
      <c r="HC3" s="128"/>
      <c r="HD3" s="128"/>
      <c r="HE3" s="128"/>
      <c r="HF3" s="128"/>
      <c r="HG3" s="128"/>
      <c r="HH3" s="128"/>
      <c r="HI3" s="128"/>
      <c r="HJ3" s="128"/>
      <c r="HK3" s="128"/>
      <c r="HL3" s="128"/>
      <c r="HM3" s="128"/>
      <c r="HN3" s="128"/>
      <c r="HO3" s="128"/>
      <c r="HP3" s="128"/>
      <c r="HQ3" s="128"/>
      <c r="HR3" s="128"/>
      <c r="HS3" s="128"/>
      <c r="HT3" s="128"/>
      <c r="HU3" s="128"/>
      <c r="HV3" s="128"/>
      <c r="HW3" s="128"/>
      <c r="HX3" s="128"/>
      <c r="HY3" s="128"/>
      <c r="HZ3" s="128"/>
      <c r="IA3" s="128"/>
      <c r="IB3" s="128"/>
      <c r="IC3" s="128"/>
      <c r="ID3" s="128"/>
      <c r="IE3" s="128"/>
      <c r="IF3" s="128"/>
      <c r="IG3" s="128"/>
      <c r="IH3" s="128"/>
      <c r="II3" s="159"/>
      <c r="IJ3" s="159"/>
      <c r="IK3" s="159"/>
      <c r="IL3" s="159"/>
      <c r="IM3" s="159"/>
      <c r="IN3" s="159"/>
      <c r="IO3" s="159"/>
      <c r="IP3" s="159"/>
      <c r="IQ3" s="159"/>
      <c r="IR3" s="159"/>
      <c r="IS3" s="159"/>
      <c r="IT3" s="159"/>
    </row>
    <row r="4" s="125" customFormat="true" ht="29.1" customHeight="true" spans="1:254">
      <c r="A4" s="161" t="s">
        <v>212</v>
      </c>
      <c r="B4" s="161"/>
      <c r="C4" s="161" t="s">
        <v>213</v>
      </c>
      <c r="D4" s="161"/>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c r="DO4" s="128"/>
      <c r="DP4" s="128"/>
      <c r="DQ4" s="128"/>
      <c r="DR4" s="128"/>
      <c r="DS4" s="128"/>
      <c r="DT4" s="128"/>
      <c r="DU4" s="128"/>
      <c r="DV4" s="128"/>
      <c r="DW4" s="128"/>
      <c r="DX4" s="128"/>
      <c r="DY4" s="128"/>
      <c r="DZ4" s="128"/>
      <c r="EA4" s="128"/>
      <c r="EB4" s="128"/>
      <c r="EC4" s="128"/>
      <c r="ED4" s="128"/>
      <c r="EE4" s="128"/>
      <c r="EF4" s="128"/>
      <c r="EG4" s="128"/>
      <c r="EH4" s="128"/>
      <c r="EI4" s="128"/>
      <c r="EJ4" s="128"/>
      <c r="EK4" s="128"/>
      <c r="EL4" s="128"/>
      <c r="EM4" s="128"/>
      <c r="EN4" s="128"/>
      <c r="EO4" s="128"/>
      <c r="EP4" s="128"/>
      <c r="EQ4" s="128"/>
      <c r="ER4" s="128"/>
      <c r="ES4" s="128"/>
      <c r="ET4" s="128"/>
      <c r="EU4" s="128"/>
      <c r="EV4" s="128"/>
      <c r="EW4" s="128"/>
      <c r="EX4" s="128"/>
      <c r="EY4" s="128"/>
      <c r="EZ4" s="128"/>
      <c r="FA4" s="128"/>
      <c r="FB4" s="128"/>
      <c r="FC4" s="128"/>
      <c r="FD4" s="128"/>
      <c r="FE4" s="128"/>
      <c r="FF4" s="128"/>
      <c r="FG4" s="128"/>
      <c r="FH4" s="128"/>
      <c r="FI4" s="128"/>
      <c r="FJ4" s="128"/>
      <c r="FK4" s="128"/>
      <c r="FL4" s="128"/>
      <c r="FM4" s="128"/>
      <c r="FN4" s="128"/>
      <c r="FO4" s="128"/>
      <c r="FP4" s="128"/>
      <c r="FQ4" s="128"/>
      <c r="FR4" s="128"/>
      <c r="FS4" s="128"/>
      <c r="FT4" s="128"/>
      <c r="FU4" s="128"/>
      <c r="FV4" s="128"/>
      <c r="FW4" s="128"/>
      <c r="FX4" s="128"/>
      <c r="FY4" s="128"/>
      <c r="FZ4" s="128"/>
      <c r="GA4" s="128"/>
      <c r="GB4" s="128"/>
      <c r="GC4" s="128"/>
      <c r="GD4" s="128"/>
      <c r="GE4" s="128"/>
      <c r="GF4" s="128"/>
      <c r="GG4" s="128"/>
      <c r="GH4" s="128"/>
      <c r="GI4" s="128"/>
      <c r="GJ4" s="128"/>
      <c r="GK4" s="128"/>
      <c r="GL4" s="128"/>
      <c r="GM4" s="128"/>
      <c r="GN4" s="128"/>
      <c r="GO4" s="128"/>
      <c r="GP4" s="128"/>
      <c r="GQ4" s="128"/>
      <c r="GR4" s="128"/>
      <c r="GS4" s="128"/>
      <c r="GT4" s="128"/>
      <c r="GU4" s="128"/>
      <c r="GV4" s="128"/>
      <c r="GW4" s="128"/>
      <c r="GX4" s="128"/>
      <c r="GY4" s="128"/>
      <c r="GZ4" s="128"/>
      <c r="HA4" s="128"/>
      <c r="HB4" s="128"/>
      <c r="HC4" s="128"/>
      <c r="HD4" s="128"/>
      <c r="HE4" s="128"/>
      <c r="HF4" s="128"/>
      <c r="HG4" s="128"/>
      <c r="HH4" s="128"/>
      <c r="HI4" s="128"/>
      <c r="HJ4" s="128"/>
      <c r="HK4" s="128"/>
      <c r="HL4" s="128"/>
      <c r="HM4" s="128"/>
      <c r="HN4" s="128"/>
      <c r="HO4" s="128"/>
      <c r="HP4" s="128"/>
      <c r="HQ4" s="128"/>
      <c r="HR4" s="128"/>
      <c r="HS4" s="128"/>
      <c r="HT4" s="128"/>
      <c r="HU4" s="128"/>
      <c r="HV4" s="128"/>
      <c r="HW4" s="128"/>
      <c r="HX4" s="128"/>
      <c r="HY4" s="128"/>
      <c r="HZ4" s="128"/>
      <c r="IA4" s="128"/>
      <c r="IB4" s="128"/>
      <c r="IC4" s="128"/>
      <c r="ID4" s="128"/>
      <c r="IE4" s="128"/>
      <c r="IF4" s="128"/>
      <c r="IG4" s="128"/>
      <c r="IH4" s="128"/>
      <c r="II4" s="159"/>
      <c r="IJ4" s="159"/>
      <c r="IK4" s="159"/>
      <c r="IL4" s="159"/>
      <c r="IM4" s="159"/>
      <c r="IN4" s="159"/>
      <c r="IO4" s="159"/>
      <c r="IP4" s="159"/>
      <c r="IQ4" s="159"/>
      <c r="IR4" s="159"/>
      <c r="IS4" s="159"/>
      <c r="IT4" s="159"/>
    </row>
    <row r="5" s="125" customFormat="true" ht="29.1" customHeight="true" spans="1:254">
      <c r="A5" s="162" t="s">
        <v>214</v>
      </c>
      <c r="B5" s="162" t="s">
        <v>69</v>
      </c>
      <c r="C5" s="162" t="s">
        <v>214</v>
      </c>
      <c r="D5" s="162" t="s">
        <v>69</v>
      </c>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128"/>
      <c r="DL5" s="128"/>
      <c r="DM5" s="128"/>
      <c r="DN5" s="128"/>
      <c r="DO5" s="128"/>
      <c r="DP5" s="128"/>
      <c r="DQ5" s="128"/>
      <c r="DR5" s="128"/>
      <c r="DS5" s="128"/>
      <c r="DT5" s="128"/>
      <c r="DU5" s="128"/>
      <c r="DV5" s="128"/>
      <c r="DW5" s="128"/>
      <c r="DX5" s="128"/>
      <c r="DY5" s="128"/>
      <c r="DZ5" s="128"/>
      <c r="EA5" s="128"/>
      <c r="EB5" s="128"/>
      <c r="EC5" s="128"/>
      <c r="ED5" s="128"/>
      <c r="EE5" s="128"/>
      <c r="EF5" s="128"/>
      <c r="EG5" s="128"/>
      <c r="EH5" s="128"/>
      <c r="EI5" s="128"/>
      <c r="EJ5" s="128"/>
      <c r="EK5" s="128"/>
      <c r="EL5" s="128"/>
      <c r="EM5" s="128"/>
      <c r="EN5" s="128"/>
      <c r="EO5" s="128"/>
      <c r="EP5" s="128"/>
      <c r="EQ5" s="128"/>
      <c r="ER5" s="128"/>
      <c r="ES5" s="128"/>
      <c r="ET5" s="128"/>
      <c r="EU5" s="128"/>
      <c r="EV5" s="128"/>
      <c r="EW5" s="128"/>
      <c r="EX5" s="128"/>
      <c r="EY5" s="128"/>
      <c r="EZ5" s="128"/>
      <c r="FA5" s="128"/>
      <c r="FB5" s="128"/>
      <c r="FC5" s="128"/>
      <c r="FD5" s="128"/>
      <c r="FE5" s="128"/>
      <c r="FF5" s="128"/>
      <c r="FG5" s="128"/>
      <c r="FH5" s="128"/>
      <c r="FI5" s="128"/>
      <c r="FJ5" s="128"/>
      <c r="FK5" s="128"/>
      <c r="FL5" s="128"/>
      <c r="FM5" s="128"/>
      <c r="FN5" s="128"/>
      <c r="FO5" s="128"/>
      <c r="FP5" s="128"/>
      <c r="FQ5" s="128"/>
      <c r="FR5" s="128"/>
      <c r="FS5" s="128"/>
      <c r="FT5" s="128"/>
      <c r="FU5" s="128"/>
      <c r="FV5" s="128"/>
      <c r="FW5" s="128"/>
      <c r="FX5" s="128"/>
      <c r="FY5" s="128"/>
      <c r="FZ5" s="128"/>
      <c r="GA5" s="128"/>
      <c r="GB5" s="128"/>
      <c r="GC5" s="128"/>
      <c r="GD5" s="128"/>
      <c r="GE5" s="128"/>
      <c r="GF5" s="128"/>
      <c r="GG5" s="128"/>
      <c r="GH5" s="128"/>
      <c r="GI5" s="128"/>
      <c r="GJ5" s="128"/>
      <c r="GK5" s="128"/>
      <c r="GL5" s="128"/>
      <c r="GM5" s="128"/>
      <c r="GN5" s="128"/>
      <c r="GO5" s="128"/>
      <c r="GP5" s="128"/>
      <c r="GQ5" s="128"/>
      <c r="GR5" s="128"/>
      <c r="GS5" s="128"/>
      <c r="GT5" s="128"/>
      <c r="GU5" s="128"/>
      <c r="GV5" s="128"/>
      <c r="GW5" s="128"/>
      <c r="GX5" s="128"/>
      <c r="GY5" s="128"/>
      <c r="GZ5" s="128"/>
      <c r="HA5" s="128"/>
      <c r="HB5" s="128"/>
      <c r="HC5" s="128"/>
      <c r="HD5" s="128"/>
      <c r="HE5" s="128"/>
      <c r="HF5" s="128"/>
      <c r="HG5" s="128"/>
      <c r="HH5" s="128"/>
      <c r="HI5" s="128"/>
      <c r="HJ5" s="128"/>
      <c r="HK5" s="128"/>
      <c r="HL5" s="128"/>
      <c r="HM5" s="128"/>
      <c r="HN5" s="128"/>
      <c r="HO5" s="128"/>
      <c r="HP5" s="128"/>
      <c r="HQ5" s="128"/>
      <c r="HR5" s="128"/>
      <c r="HS5" s="128"/>
      <c r="HT5" s="128"/>
      <c r="HU5" s="128"/>
      <c r="HV5" s="128"/>
      <c r="HW5" s="128"/>
      <c r="HX5" s="128"/>
      <c r="HY5" s="128"/>
      <c r="HZ5" s="128"/>
      <c r="IA5" s="128"/>
      <c r="IB5" s="128"/>
      <c r="IC5" s="128"/>
      <c r="ID5" s="128"/>
      <c r="IE5" s="128"/>
      <c r="IF5" s="128"/>
      <c r="IG5" s="128"/>
      <c r="IH5" s="128"/>
      <c r="II5" s="159"/>
      <c r="IJ5" s="159"/>
      <c r="IK5" s="159"/>
      <c r="IL5" s="159"/>
      <c r="IM5" s="159"/>
      <c r="IN5" s="159"/>
      <c r="IO5" s="159"/>
      <c r="IP5" s="159"/>
      <c r="IQ5" s="159"/>
      <c r="IR5" s="159"/>
      <c r="IS5" s="159"/>
      <c r="IT5" s="159"/>
    </row>
    <row r="6" s="125" customFormat="true" ht="29.1" customHeight="true" spans="1:254">
      <c r="A6" s="163" t="s">
        <v>215</v>
      </c>
      <c r="B6" s="163">
        <v>349</v>
      </c>
      <c r="C6" s="163" t="s">
        <v>216</v>
      </c>
      <c r="D6" s="163">
        <v>59</v>
      </c>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row>
    <row r="7" s="125" customFormat="true" ht="29.1" customHeight="true" spans="1:254">
      <c r="A7" s="163" t="s">
        <v>217</v>
      </c>
      <c r="B7" s="163"/>
      <c r="C7" s="163" t="s">
        <v>218</v>
      </c>
      <c r="D7" s="163"/>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159"/>
      <c r="BC7" s="159"/>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59"/>
      <c r="CB7" s="159"/>
      <c r="CC7" s="159"/>
      <c r="CD7" s="159"/>
      <c r="CE7" s="159"/>
      <c r="CF7" s="159"/>
      <c r="CG7" s="159"/>
      <c r="CH7" s="159"/>
      <c r="CI7" s="159"/>
      <c r="CJ7" s="159"/>
      <c r="CK7" s="159"/>
      <c r="CL7" s="159"/>
      <c r="CM7" s="159"/>
      <c r="CN7" s="159"/>
      <c r="CO7" s="159"/>
      <c r="CP7" s="159"/>
      <c r="CQ7" s="159"/>
      <c r="CR7" s="159"/>
      <c r="CS7" s="159"/>
      <c r="CT7" s="159"/>
      <c r="CU7" s="159"/>
      <c r="CV7" s="159"/>
      <c r="CW7" s="159"/>
      <c r="CX7" s="159"/>
      <c r="CY7" s="159"/>
      <c r="CZ7" s="159"/>
      <c r="DA7" s="159"/>
      <c r="DB7" s="159"/>
      <c r="DC7" s="159"/>
      <c r="DD7" s="159"/>
      <c r="DE7" s="159"/>
      <c r="DF7" s="159"/>
      <c r="DG7" s="159"/>
      <c r="DH7" s="159"/>
      <c r="DI7" s="159"/>
      <c r="DJ7" s="159"/>
      <c r="DK7" s="159"/>
      <c r="DL7" s="159"/>
      <c r="DM7" s="159"/>
      <c r="DN7" s="159"/>
      <c r="DO7" s="159"/>
      <c r="DP7" s="159"/>
      <c r="DQ7" s="159"/>
      <c r="DR7" s="159"/>
      <c r="DS7" s="159"/>
      <c r="DT7" s="159"/>
      <c r="DU7" s="159"/>
      <c r="DV7" s="159"/>
      <c r="DW7" s="159"/>
      <c r="DX7" s="159"/>
      <c r="DY7" s="159"/>
      <c r="DZ7" s="159"/>
      <c r="EA7" s="159"/>
      <c r="EB7" s="159"/>
      <c r="EC7" s="159"/>
      <c r="ED7" s="159"/>
      <c r="EE7" s="159"/>
      <c r="EF7" s="159"/>
      <c r="EG7" s="159"/>
      <c r="EH7" s="159"/>
      <c r="EI7" s="159"/>
      <c r="EJ7" s="159"/>
      <c r="EK7" s="159"/>
      <c r="EL7" s="159"/>
      <c r="EM7" s="159"/>
      <c r="EN7" s="159"/>
      <c r="EO7" s="159"/>
      <c r="EP7" s="159"/>
      <c r="EQ7" s="159"/>
      <c r="ER7" s="159"/>
      <c r="ES7" s="159"/>
      <c r="ET7" s="159"/>
      <c r="EU7" s="159"/>
      <c r="EV7" s="159"/>
      <c r="EW7" s="159"/>
      <c r="EX7" s="159"/>
      <c r="EY7" s="159"/>
      <c r="EZ7" s="159"/>
      <c r="FA7" s="159"/>
      <c r="FB7" s="159"/>
      <c r="FC7" s="159"/>
      <c r="FD7" s="159"/>
      <c r="FE7" s="159"/>
      <c r="FF7" s="159"/>
      <c r="FG7" s="159"/>
      <c r="FH7" s="159"/>
      <c r="FI7" s="159"/>
      <c r="FJ7" s="159"/>
      <c r="FK7" s="159"/>
      <c r="FL7" s="159"/>
      <c r="FM7" s="159"/>
      <c r="FN7" s="159"/>
      <c r="FO7" s="159"/>
      <c r="FP7" s="159"/>
      <c r="FQ7" s="159"/>
      <c r="FR7" s="159"/>
      <c r="FS7" s="159"/>
      <c r="FT7" s="159"/>
      <c r="FU7" s="159"/>
      <c r="FV7" s="159"/>
      <c r="FW7" s="159"/>
      <c r="FX7" s="159"/>
      <c r="FY7" s="159"/>
      <c r="FZ7" s="159"/>
      <c r="GA7" s="159"/>
      <c r="GB7" s="159"/>
      <c r="GC7" s="159"/>
      <c r="GD7" s="159"/>
      <c r="GE7" s="159"/>
      <c r="GF7" s="159"/>
      <c r="GG7" s="159"/>
      <c r="GH7" s="159"/>
      <c r="GI7" s="159"/>
      <c r="GJ7" s="159"/>
      <c r="GK7" s="159"/>
      <c r="GL7" s="159"/>
      <c r="GM7" s="159"/>
      <c r="GN7" s="159"/>
      <c r="GO7" s="159"/>
      <c r="GP7" s="159"/>
      <c r="GQ7" s="159"/>
      <c r="GR7" s="159"/>
      <c r="GS7" s="159"/>
      <c r="GT7" s="159"/>
      <c r="GU7" s="159"/>
      <c r="GV7" s="159"/>
      <c r="GW7" s="159"/>
      <c r="GX7" s="159"/>
      <c r="GY7" s="159"/>
      <c r="GZ7" s="159"/>
      <c r="HA7" s="159"/>
      <c r="HB7" s="159"/>
      <c r="HC7" s="159"/>
      <c r="HD7" s="159"/>
      <c r="HE7" s="159"/>
      <c r="HF7" s="159"/>
      <c r="HG7" s="159"/>
      <c r="HH7" s="159"/>
      <c r="HI7" s="159"/>
      <c r="HJ7" s="159"/>
      <c r="HK7" s="159"/>
      <c r="HL7" s="159"/>
      <c r="HM7" s="159"/>
      <c r="HN7" s="159"/>
      <c r="HO7" s="159"/>
      <c r="HP7" s="159"/>
      <c r="HQ7" s="159"/>
      <c r="HR7" s="159"/>
      <c r="HS7" s="159"/>
      <c r="HT7" s="159"/>
      <c r="HU7" s="159"/>
      <c r="HV7" s="159"/>
      <c r="HW7" s="159"/>
      <c r="HX7" s="159"/>
      <c r="HY7" s="159"/>
      <c r="HZ7" s="159"/>
      <c r="IA7" s="159"/>
      <c r="IB7" s="159"/>
      <c r="IC7" s="159"/>
      <c r="ID7" s="159"/>
      <c r="IE7" s="159"/>
      <c r="IF7" s="159"/>
      <c r="IG7" s="159"/>
      <c r="IH7" s="159"/>
      <c r="II7" s="159"/>
      <c r="IJ7" s="159"/>
      <c r="IK7" s="159"/>
      <c r="IL7" s="159"/>
      <c r="IM7" s="159"/>
      <c r="IN7" s="159"/>
      <c r="IO7" s="159"/>
      <c r="IP7" s="159"/>
      <c r="IQ7" s="159"/>
      <c r="IR7" s="159"/>
      <c r="IS7" s="159"/>
      <c r="IT7" s="159"/>
    </row>
    <row r="8" s="125" customFormat="true" ht="29.1" customHeight="true" spans="1:254">
      <c r="A8" s="163" t="s">
        <v>219</v>
      </c>
      <c r="B8" s="163"/>
      <c r="C8" s="163" t="s">
        <v>220</v>
      </c>
      <c r="D8" s="16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c r="DE8" s="159"/>
      <c r="DF8" s="159"/>
      <c r="DG8" s="159"/>
      <c r="DH8" s="159"/>
      <c r="DI8" s="159"/>
      <c r="DJ8" s="159"/>
      <c r="DK8" s="159"/>
      <c r="DL8" s="159"/>
      <c r="DM8" s="159"/>
      <c r="DN8" s="159"/>
      <c r="DO8" s="159"/>
      <c r="DP8" s="159"/>
      <c r="DQ8" s="159"/>
      <c r="DR8" s="159"/>
      <c r="DS8" s="159"/>
      <c r="DT8" s="159"/>
      <c r="DU8" s="159"/>
      <c r="DV8" s="159"/>
      <c r="DW8" s="159"/>
      <c r="DX8" s="159"/>
      <c r="DY8" s="159"/>
      <c r="DZ8" s="159"/>
      <c r="EA8" s="159"/>
      <c r="EB8" s="159"/>
      <c r="EC8" s="159"/>
      <c r="ED8" s="159"/>
      <c r="EE8" s="159"/>
      <c r="EF8" s="159"/>
      <c r="EG8" s="159"/>
      <c r="EH8" s="159"/>
      <c r="EI8" s="159"/>
      <c r="EJ8" s="159"/>
      <c r="EK8" s="159"/>
      <c r="EL8" s="159"/>
      <c r="EM8" s="159"/>
      <c r="EN8" s="159"/>
      <c r="EO8" s="159"/>
      <c r="EP8" s="159"/>
      <c r="EQ8" s="159"/>
      <c r="ER8" s="159"/>
      <c r="ES8" s="159"/>
      <c r="ET8" s="159"/>
      <c r="EU8" s="159"/>
      <c r="EV8" s="159"/>
      <c r="EW8" s="159"/>
      <c r="EX8" s="159"/>
      <c r="EY8" s="159"/>
      <c r="EZ8" s="159"/>
      <c r="FA8" s="159"/>
      <c r="FB8" s="159"/>
      <c r="FC8" s="159"/>
      <c r="FD8" s="159"/>
      <c r="FE8" s="159"/>
      <c r="FF8" s="159"/>
      <c r="FG8" s="159"/>
      <c r="FH8" s="159"/>
      <c r="FI8" s="159"/>
      <c r="FJ8" s="159"/>
      <c r="FK8" s="159"/>
      <c r="FL8" s="159"/>
      <c r="FM8" s="159"/>
      <c r="FN8" s="159"/>
      <c r="FO8" s="159"/>
      <c r="FP8" s="159"/>
      <c r="FQ8" s="159"/>
      <c r="FR8" s="159"/>
      <c r="FS8" s="159"/>
      <c r="FT8" s="159"/>
      <c r="FU8" s="159"/>
      <c r="FV8" s="159"/>
      <c r="FW8" s="159"/>
      <c r="FX8" s="159"/>
      <c r="FY8" s="159"/>
      <c r="FZ8" s="159"/>
      <c r="GA8" s="159"/>
      <c r="GB8" s="159"/>
      <c r="GC8" s="159"/>
      <c r="GD8" s="159"/>
      <c r="GE8" s="159"/>
      <c r="GF8" s="159"/>
      <c r="GG8" s="159"/>
      <c r="GH8" s="159"/>
      <c r="GI8" s="159"/>
      <c r="GJ8" s="159"/>
      <c r="GK8" s="159"/>
      <c r="GL8" s="159"/>
      <c r="GM8" s="159"/>
      <c r="GN8" s="159"/>
      <c r="GO8" s="159"/>
      <c r="GP8" s="159"/>
      <c r="GQ8" s="159"/>
      <c r="GR8" s="159"/>
      <c r="GS8" s="159"/>
      <c r="GT8" s="159"/>
      <c r="GU8" s="159"/>
      <c r="GV8" s="159"/>
      <c r="GW8" s="159"/>
      <c r="GX8" s="159"/>
      <c r="GY8" s="159"/>
      <c r="GZ8" s="159"/>
      <c r="HA8" s="159"/>
      <c r="HB8" s="159"/>
      <c r="HC8" s="159"/>
      <c r="HD8" s="159"/>
      <c r="HE8" s="159"/>
      <c r="HF8" s="159"/>
      <c r="HG8" s="159"/>
      <c r="HH8" s="159"/>
      <c r="HI8" s="159"/>
      <c r="HJ8" s="159"/>
      <c r="HK8" s="159"/>
      <c r="HL8" s="159"/>
      <c r="HM8" s="159"/>
      <c r="HN8" s="159"/>
      <c r="HO8" s="159"/>
      <c r="HP8" s="159"/>
      <c r="HQ8" s="159"/>
      <c r="HR8" s="159"/>
      <c r="HS8" s="159"/>
      <c r="HT8" s="159"/>
      <c r="HU8" s="159"/>
      <c r="HV8" s="159"/>
      <c r="HW8" s="159"/>
      <c r="HX8" s="159"/>
      <c r="HY8" s="159"/>
      <c r="HZ8" s="159"/>
      <c r="IA8" s="159"/>
      <c r="IB8" s="159"/>
      <c r="IC8" s="159"/>
      <c r="ID8" s="159"/>
      <c r="IE8" s="159"/>
      <c r="IF8" s="159"/>
      <c r="IG8" s="159"/>
      <c r="IH8" s="159"/>
      <c r="II8" s="159"/>
      <c r="IJ8" s="159"/>
      <c r="IK8" s="159"/>
      <c r="IL8" s="159"/>
      <c r="IM8" s="159"/>
      <c r="IN8" s="159"/>
      <c r="IO8" s="159"/>
      <c r="IP8" s="159"/>
      <c r="IQ8" s="159"/>
      <c r="IR8" s="159"/>
      <c r="IS8" s="159"/>
      <c r="IT8" s="159"/>
    </row>
    <row r="9" s="125" customFormat="true" ht="29.1" customHeight="true" spans="1:254">
      <c r="A9" s="163" t="s">
        <v>221</v>
      </c>
      <c r="B9" s="163"/>
      <c r="C9" s="163" t="s">
        <v>222</v>
      </c>
      <c r="D9" s="163"/>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c r="CT9" s="159"/>
      <c r="CU9" s="159"/>
      <c r="CV9" s="159"/>
      <c r="CW9" s="159"/>
      <c r="CX9" s="159"/>
      <c r="CY9" s="159"/>
      <c r="CZ9" s="159"/>
      <c r="DA9" s="159"/>
      <c r="DB9" s="159"/>
      <c r="DC9" s="159"/>
      <c r="DD9" s="159"/>
      <c r="DE9" s="159"/>
      <c r="DF9" s="159"/>
      <c r="DG9" s="159"/>
      <c r="DH9" s="159"/>
      <c r="DI9" s="159"/>
      <c r="DJ9" s="159"/>
      <c r="DK9" s="159"/>
      <c r="DL9" s="159"/>
      <c r="DM9" s="159"/>
      <c r="DN9" s="159"/>
      <c r="DO9" s="159"/>
      <c r="DP9" s="159"/>
      <c r="DQ9" s="159"/>
      <c r="DR9" s="159"/>
      <c r="DS9" s="159"/>
      <c r="DT9" s="159"/>
      <c r="DU9" s="159"/>
      <c r="DV9" s="159"/>
      <c r="DW9" s="159"/>
      <c r="DX9" s="159"/>
      <c r="DY9" s="159"/>
      <c r="DZ9" s="159"/>
      <c r="EA9" s="159"/>
      <c r="EB9" s="159"/>
      <c r="EC9" s="159"/>
      <c r="ED9" s="159"/>
      <c r="EE9" s="159"/>
      <c r="EF9" s="159"/>
      <c r="EG9" s="159"/>
      <c r="EH9" s="159"/>
      <c r="EI9" s="159"/>
      <c r="EJ9" s="159"/>
      <c r="EK9" s="159"/>
      <c r="EL9" s="159"/>
      <c r="EM9" s="159"/>
      <c r="EN9" s="159"/>
      <c r="EO9" s="159"/>
      <c r="EP9" s="159"/>
      <c r="EQ9" s="159"/>
      <c r="ER9" s="159"/>
      <c r="ES9" s="159"/>
      <c r="ET9" s="159"/>
      <c r="EU9" s="159"/>
      <c r="EV9" s="159"/>
      <c r="EW9" s="159"/>
      <c r="EX9" s="159"/>
      <c r="EY9" s="159"/>
      <c r="EZ9" s="159"/>
      <c r="FA9" s="159"/>
      <c r="FB9" s="159"/>
      <c r="FC9" s="159"/>
      <c r="FD9" s="159"/>
      <c r="FE9" s="159"/>
      <c r="FF9" s="159"/>
      <c r="FG9" s="159"/>
      <c r="FH9" s="159"/>
      <c r="FI9" s="159"/>
      <c r="FJ9" s="159"/>
      <c r="FK9" s="159"/>
      <c r="FL9" s="159"/>
      <c r="FM9" s="159"/>
      <c r="FN9" s="159"/>
      <c r="FO9" s="159"/>
      <c r="FP9" s="159"/>
      <c r="FQ9" s="159"/>
      <c r="FR9" s="159"/>
      <c r="FS9" s="159"/>
      <c r="FT9" s="159"/>
      <c r="FU9" s="159"/>
      <c r="FV9" s="159"/>
      <c r="FW9" s="159"/>
      <c r="FX9" s="159"/>
      <c r="FY9" s="159"/>
      <c r="FZ9" s="159"/>
      <c r="GA9" s="159"/>
      <c r="GB9" s="159"/>
      <c r="GC9" s="159"/>
      <c r="GD9" s="159"/>
      <c r="GE9" s="159"/>
      <c r="GF9" s="159"/>
      <c r="GG9" s="159"/>
      <c r="GH9" s="159"/>
      <c r="GI9" s="159"/>
      <c r="GJ9" s="159"/>
      <c r="GK9" s="159"/>
      <c r="GL9" s="159"/>
      <c r="GM9" s="159"/>
      <c r="GN9" s="159"/>
      <c r="GO9" s="159"/>
      <c r="GP9" s="159"/>
      <c r="GQ9" s="159"/>
      <c r="GR9" s="159"/>
      <c r="GS9" s="159"/>
      <c r="GT9" s="159"/>
      <c r="GU9" s="159"/>
      <c r="GV9" s="159"/>
      <c r="GW9" s="159"/>
      <c r="GX9" s="159"/>
      <c r="GY9" s="159"/>
      <c r="GZ9" s="159"/>
      <c r="HA9" s="159"/>
      <c r="HB9" s="159"/>
      <c r="HC9" s="159"/>
      <c r="HD9" s="159"/>
      <c r="HE9" s="159"/>
      <c r="HF9" s="159"/>
      <c r="HG9" s="159"/>
      <c r="HH9" s="159"/>
      <c r="HI9" s="159"/>
      <c r="HJ9" s="159"/>
      <c r="HK9" s="159"/>
      <c r="HL9" s="159"/>
      <c r="HM9" s="159"/>
      <c r="HN9" s="159"/>
      <c r="HO9" s="159"/>
      <c r="HP9" s="159"/>
      <c r="HQ9" s="159"/>
      <c r="HR9" s="159"/>
      <c r="HS9" s="159"/>
      <c r="HT9" s="159"/>
      <c r="HU9" s="159"/>
      <c r="HV9" s="159"/>
      <c r="HW9" s="159"/>
      <c r="HX9" s="159"/>
      <c r="HY9" s="159"/>
      <c r="HZ9" s="159"/>
      <c r="IA9" s="159"/>
      <c r="IB9" s="159"/>
      <c r="IC9" s="159"/>
      <c r="ID9" s="159"/>
      <c r="IE9" s="159"/>
      <c r="IF9" s="159"/>
      <c r="IG9" s="159"/>
      <c r="IH9" s="159"/>
      <c r="II9" s="159"/>
      <c r="IJ9" s="159"/>
      <c r="IK9" s="159"/>
      <c r="IL9" s="159"/>
      <c r="IM9" s="159"/>
      <c r="IN9" s="159"/>
      <c r="IO9" s="159"/>
      <c r="IP9" s="159"/>
      <c r="IQ9" s="159"/>
      <c r="IR9" s="159"/>
      <c r="IS9" s="159"/>
      <c r="IT9" s="159"/>
    </row>
    <row r="10" s="125" customFormat="true" ht="29.1" customHeight="true" spans="1:254">
      <c r="A10" s="163" t="s">
        <v>223</v>
      </c>
      <c r="B10" s="163"/>
      <c r="C10" s="163"/>
      <c r="D10" s="16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c r="DE10" s="159"/>
      <c r="DF10" s="159"/>
      <c r="DG10" s="159"/>
      <c r="DH10" s="159"/>
      <c r="DI10" s="159"/>
      <c r="DJ10" s="159"/>
      <c r="DK10" s="159"/>
      <c r="DL10" s="159"/>
      <c r="DM10" s="159"/>
      <c r="DN10" s="159"/>
      <c r="DO10" s="159"/>
      <c r="DP10" s="159"/>
      <c r="DQ10" s="159"/>
      <c r="DR10" s="159"/>
      <c r="DS10" s="159"/>
      <c r="DT10" s="159"/>
      <c r="DU10" s="159"/>
      <c r="DV10" s="159"/>
      <c r="DW10" s="159"/>
      <c r="DX10" s="159"/>
      <c r="DY10" s="159"/>
      <c r="DZ10" s="159"/>
      <c r="EA10" s="159"/>
      <c r="EB10" s="159"/>
      <c r="EC10" s="159"/>
      <c r="ED10" s="159"/>
      <c r="EE10" s="159"/>
      <c r="EF10" s="159"/>
      <c r="EG10" s="159"/>
      <c r="EH10" s="159"/>
      <c r="EI10" s="159"/>
      <c r="EJ10" s="159"/>
      <c r="EK10" s="159"/>
      <c r="EL10" s="159"/>
      <c r="EM10" s="159"/>
      <c r="EN10" s="159"/>
      <c r="EO10" s="159"/>
      <c r="EP10" s="159"/>
      <c r="EQ10" s="159"/>
      <c r="ER10" s="159"/>
      <c r="ES10" s="159"/>
      <c r="ET10" s="159"/>
      <c r="EU10" s="159"/>
      <c r="EV10" s="159"/>
      <c r="EW10" s="159"/>
      <c r="EX10" s="159"/>
      <c r="EY10" s="159"/>
      <c r="EZ10" s="159"/>
      <c r="FA10" s="159"/>
      <c r="FB10" s="159"/>
      <c r="FC10" s="159"/>
      <c r="FD10" s="159"/>
      <c r="FE10" s="159"/>
      <c r="FF10" s="159"/>
      <c r="FG10" s="159"/>
      <c r="FH10" s="159"/>
      <c r="FI10" s="159"/>
      <c r="FJ10" s="159"/>
      <c r="FK10" s="159"/>
      <c r="FL10" s="159"/>
      <c r="FM10" s="159"/>
      <c r="FN10" s="159"/>
      <c r="FO10" s="159"/>
      <c r="FP10" s="159"/>
      <c r="FQ10" s="159"/>
      <c r="FR10" s="159"/>
      <c r="FS10" s="159"/>
      <c r="FT10" s="159"/>
      <c r="FU10" s="159"/>
      <c r="FV10" s="159"/>
      <c r="FW10" s="159"/>
      <c r="FX10" s="159"/>
      <c r="FY10" s="159"/>
      <c r="FZ10" s="159"/>
      <c r="GA10" s="159"/>
      <c r="GB10" s="159"/>
      <c r="GC10" s="159"/>
      <c r="GD10" s="159"/>
      <c r="GE10" s="159"/>
      <c r="GF10" s="159"/>
      <c r="GG10" s="159"/>
      <c r="GH10" s="159"/>
      <c r="GI10" s="159"/>
      <c r="GJ10" s="159"/>
      <c r="GK10" s="159"/>
      <c r="GL10" s="159"/>
      <c r="GM10" s="159"/>
      <c r="GN10" s="159"/>
      <c r="GO10" s="159"/>
      <c r="GP10" s="159"/>
      <c r="GQ10" s="159"/>
      <c r="GR10" s="159"/>
      <c r="GS10" s="159"/>
      <c r="GT10" s="159"/>
      <c r="GU10" s="159"/>
      <c r="GV10" s="159"/>
      <c r="GW10" s="159"/>
      <c r="GX10" s="159"/>
      <c r="GY10" s="159"/>
      <c r="GZ10" s="159"/>
      <c r="HA10" s="159"/>
      <c r="HB10" s="159"/>
      <c r="HC10" s="159"/>
      <c r="HD10" s="159"/>
      <c r="HE10" s="159"/>
      <c r="HF10" s="159"/>
      <c r="HG10" s="159"/>
      <c r="HH10" s="159"/>
      <c r="HI10" s="159"/>
      <c r="HJ10" s="159"/>
      <c r="HK10" s="159"/>
      <c r="HL10" s="159"/>
      <c r="HM10" s="159"/>
      <c r="HN10" s="159"/>
      <c r="HO10" s="159"/>
      <c r="HP10" s="159"/>
      <c r="HQ10" s="159"/>
      <c r="HR10" s="159"/>
      <c r="HS10" s="159"/>
      <c r="HT10" s="159"/>
      <c r="HU10" s="159"/>
      <c r="HV10" s="159"/>
      <c r="HW10" s="159"/>
      <c r="HX10" s="159"/>
      <c r="HY10" s="159"/>
      <c r="HZ10" s="159"/>
      <c r="IA10" s="159"/>
      <c r="IB10" s="159"/>
      <c r="IC10" s="159"/>
      <c r="ID10" s="159"/>
      <c r="IE10" s="159"/>
      <c r="IF10" s="159"/>
      <c r="IG10" s="159"/>
      <c r="IH10" s="159"/>
      <c r="II10" s="159"/>
      <c r="IJ10" s="159"/>
      <c r="IK10" s="159"/>
      <c r="IL10" s="159"/>
      <c r="IM10" s="159"/>
      <c r="IN10" s="159"/>
      <c r="IO10" s="159"/>
      <c r="IP10" s="159"/>
      <c r="IQ10" s="159"/>
      <c r="IR10" s="159"/>
      <c r="IS10" s="159"/>
      <c r="IT10" s="159"/>
    </row>
    <row r="11" s="125" customFormat="true" ht="29.1" customHeight="true" spans="1:254">
      <c r="A11" s="163"/>
      <c r="B11" s="163"/>
      <c r="C11" s="163"/>
      <c r="D11" s="163"/>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c r="CT11" s="159"/>
      <c r="CU11" s="159"/>
      <c r="CV11" s="159"/>
      <c r="CW11" s="159"/>
      <c r="CX11" s="159"/>
      <c r="CY11" s="159"/>
      <c r="CZ11" s="159"/>
      <c r="DA11" s="159"/>
      <c r="DB11" s="159"/>
      <c r="DC11" s="159"/>
      <c r="DD11" s="159"/>
      <c r="DE11" s="159"/>
      <c r="DF11" s="159"/>
      <c r="DG11" s="159"/>
      <c r="DH11" s="159"/>
      <c r="DI11" s="159"/>
      <c r="DJ11" s="159"/>
      <c r="DK11" s="159"/>
      <c r="DL11" s="159"/>
      <c r="DM11" s="159"/>
      <c r="DN11" s="159"/>
      <c r="DO11" s="159"/>
      <c r="DP11" s="159"/>
      <c r="DQ11" s="159"/>
      <c r="DR11" s="159"/>
      <c r="DS11" s="159"/>
      <c r="DT11" s="159"/>
      <c r="DU11" s="159"/>
      <c r="DV11" s="159"/>
      <c r="DW11" s="159"/>
      <c r="DX11" s="159"/>
      <c r="DY11" s="159"/>
      <c r="DZ11" s="159"/>
      <c r="EA11" s="159"/>
      <c r="EB11" s="159"/>
      <c r="EC11" s="159"/>
      <c r="ED11" s="159"/>
      <c r="EE11" s="159"/>
      <c r="EF11" s="159"/>
      <c r="EG11" s="159"/>
      <c r="EH11" s="159"/>
      <c r="EI11" s="159"/>
      <c r="EJ11" s="159"/>
      <c r="EK11" s="159"/>
      <c r="EL11" s="159"/>
      <c r="EM11" s="159"/>
      <c r="EN11" s="159"/>
      <c r="EO11" s="159"/>
      <c r="EP11" s="159"/>
      <c r="EQ11" s="159"/>
      <c r="ER11" s="159"/>
      <c r="ES11" s="159"/>
      <c r="ET11" s="159"/>
      <c r="EU11" s="159"/>
      <c r="EV11" s="159"/>
      <c r="EW11" s="159"/>
      <c r="EX11" s="159"/>
      <c r="EY11" s="159"/>
      <c r="EZ11" s="159"/>
      <c r="FA11" s="159"/>
      <c r="FB11" s="159"/>
      <c r="FC11" s="159"/>
      <c r="FD11" s="159"/>
      <c r="FE11" s="159"/>
      <c r="FF11" s="159"/>
      <c r="FG11" s="159"/>
      <c r="FH11" s="159"/>
      <c r="FI11" s="159"/>
      <c r="FJ11" s="159"/>
      <c r="FK11" s="159"/>
      <c r="FL11" s="159"/>
      <c r="FM11" s="159"/>
      <c r="FN11" s="159"/>
      <c r="FO11" s="159"/>
      <c r="FP11" s="159"/>
      <c r="FQ11" s="159"/>
      <c r="FR11" s="159"/>
      <c r="FS11" s="159"/>
      <c r="FT11" s="159"/>
      <c r="FU11" s="159"/>
      <c r="FV11" s="159"/>
      <c r="FW11" s="159"/>
      <c r="FX11" s="159"/>
      <c r="FY11" s="159"/>
      <c r="FZ11" s="159"/>
      <c r="GA11" s="159"/>
      <c r="GB11" s="159"/>
      <c r="GC11" s="159"/>
      <c r="GD11" s="159"/>
      <c r="GE11" s="159"/>
      <c r="GF11" s="159"/>
      <c r="GG11" s="159"/>
      <c r="GH11" s="159"/>
      <c r="GI11" s="159"/>
      <c r="GJ11" s="159"/>
      <c r="GK11" s="159"/>
      <c r="GL11" s="159"/>
      <c r="GM11" s="159"/>
      <c r="GN11" s="159"/>
      <c r="GO11" s="159"/>
      <c r="GP11" s="159"/>
      <c r="GQ11" s="159"/>
      <c r="GR11" s="159"/>
      <c r="GS11" s="159"/>
      <c r="GT11" s="159"/>
      <c r="GU11" s="159"/>
      <c r="GV11" s="159"/>
      <c r="GW11" s="159"/>
      <c r="GX11" s="159"/>
      <c r="GY11" s="159"/>
      <c r="GZ11" s="159"/>
      <c r="HA11" s="159"/>
      <c r="HB11" s="159"/>
      <c r="HC11" s="159"/>
      <c r="HD11" s="159"/>
      <c r="HE11" s="159"/>
      <c r="HF11" s="159"/>
      <c r="HG11" s="159"/>
      <c r="HH11" s="159"/>
      <c r="HI11" s="159"/>
      <c r="HJ11" s="159"/>
      <c r="HK11" s="159"/>
      <c r="HL11" s="159"/>
      <c r="HM11" s="159"/>
      <c r="HN11" s="159"/>
      <c r="HO11" s="159"/>
      <c r="HP11" s="159"/>
      <c r="HQ11" s="159"/>
      <c r="HR11" s="159"/>
      <c r="HS11" s="159"/>
      <c r="HT11" s="159"/>
      <c r="HU11" s="159"/>
      <c r="HV11" s="159"/>
      <c r="HW11" s="159"/>
      <c r="HX11" s="159"/>
      <c r="HY11" s="159"/>
      <c r="HZ11" s="159"/>
      <c r="IA11" s="159"/>
      <c r="IB11" s="159"/>
      <c r="IC11" s="159"/>
      <c r="ID11" s="159"/>
      <c r="IE11" s="159"/>
      <c r="IF11" s="159"/>
      <c r="IG11" s="159"/>
      <c r="IH11" s="159"/>
      <c r="II11" s="159"/>
      <c r="IJ11" s="159"/>
      <c r="IK11" s="159"/>
      <c r="IL11" s="159"/>
      <c r="IM11" s="159"/>
      <c r="IN11" s="159"/>
      <c r="IO11" s="159"/>
      <c r="IP11" s="159"/>
      <c r="IQ11" s="159"/>
      <c r="IR11" s="159"/>
      <c r="IS11" s="159"/>
      <c r="IT11" s="159"/>
    </row>
    <row r="12" s="125" customFormat="true" ht="29.1" customHeight="true" spans="1:254">
      <c r="A12" s="163"/>
      <c r="B12" s="163"/>
      <c r="C12" s="163"/>
      <c r="D12" s="163"/>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159"/>
      <c r="CE12" s="159"/>
      <c r="CF12" s="159"/>
      <c r="CG12" s="159"/>
      <c r="CH12" s="159"/>
      <c r="CI12" s="159"/>
      <c r="CJ12" s="159"/>
      <c r="CK12" s="159"/>
      <c r="CL12" s="159"/>
      <c r="CM12" s="159"/>
      <c r="CN12" s="159"/>
      <c r="CO12" s="159"/>
      <c r="CP12" s="159"/>
      <c r="CQ12" s="159"/>
      <c r="CR12" s="159"/>
      <c r="CS12" s="159"/>
      <c r="CT12" s="159"/>
      <c r="CU12" s="159"/>
      <c r="CV12" s="159"/>
      <c r="CW12" s="159"/>
      <c r="CX12" s="159"/>
      <c r="CY12" s="159"/>
      <c r="CZ12" s="159"/>
      <c r="DA12" s="159"/>
      <c r="DB12" s="159"/>
      <c r="DC12" s="159"/>
      <c r="DD12" s="159"/>
      <c r="DE12" s="159"/>
      <c r="DF12" s="159"/>
      <c r="DG12" s="159"/>
      <c r="DH12" s="159"/>
      <c r="DI12" s="159"/>
      <c r="DJ12" s="159"/>
      <c r="DK12" s="159"/>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125" customFormat="true" ht="29.1" customHeight="true" spans="1:254">
      <c r="A13" s="163"/>
      <c r="B13" s="163"/>
      <c r="C13" s="163"/>
      <c r="D13" s="163"/>
      <c r="E13" s="159"/>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c r="CT13" s="159"/>
      <c r="CU13" s="159"/>
      <c r="CV13" s="159"/>
      <c r="CW13" s="159"/>
      <c r="CX13" s="159"/>
      <c r="CY13" s="159"/>
      <c r="CZ13" s="159"/>
      <c r="DA13" s="159"/>
      <c r="DB13" s="159"/>
      <c r="DC13" s="159"/>
      <c r="DD13" s="159"/>
      <c r="DE13" s="159"/>
      <c r="DF13" s="159"/>
      <c r="DG13" s="159"/>
      <c r="DH13" s="159"/>
      <c r="DI13" s="159"/>
      <c r="DJ13" s="159"/>
      <c r="DK13" s="159"/>
      <c r="DL13" s="159"/>
      <c r="DM13" s="159"/>
      <c r="DN13" s="159"/>
      <c r="DO13" s="159"/>
      <c r="DP13" s="159"/>
      <c r="DQ13" s="159"/>
      <c r="DR13" s="159"/>
      <c r="DS13" s="159"/>
      <c r="DT13" s="159"/>
      <c r="DU13" s="159"/>
      <c r="DV13" s="159"/>
      <c r="DW13" s="159"/>
      <c r="DX13" s="159"/>
      <c r="DY13" s="159"/>
      <c r="DZ13" s="159"/>
      <c r="EA13" s="159"/>
      <c r="EB13" s="159"/>
      <c r="EC13" s="159"/>
      <c r="ED13" s="159"/>
      <c r="EE13" s="159"/>
      <c r="EF13" s="159"/>
      <c r="EG13" s="159"/>
      <c r="EH13" s="159"/>
      <c r="EI13" s="159"/>
      <c r="EJ13" s="159"/>
      <c r="EK13" s="159"/>
      <c r="EL13" s="159"/>
      <c r="EM13" s="159"/>
      <c r="EN13" s="159"/>
      <c r="EO13" s="159"/>
      <c r="EP13" s="159"/>
      <c r="EQ13" s="159"/>
      <c r="ER13" s="159"/>
      <c r="ES13" s="159"/>
      <c r="ET13" s="159"/>
      <c r="EU13" s="159"/>
      <c r="EV13" s="159"/>
      <c r="EW13" s="159"/>
      <c r="EX13" s="159"/>
      <c r="EY13" s="159"/>
      <c r="EZ13" s="159"/>
      <c r="FA13" s="159"/>
      <c r="FB13" s="159"/>
      <c r="FC13" s="159"/>
      <c r="FD13" s="159"/>
      <c r="FE13" s="159"/>
      <c r="FF13" s="159"/>
      <c r="FG13" s="159"/>
      <c r="FH13" s="159"/>
      <c r="FI13" s="159"/>
      <c r="FJ13" s="159"/>
      <c r="FK13" s="159"/>
      <c r="FL13" s="159"/>
      <c r="FM13" s="159"/>
      <c r="FN13" s="159"/>
      <c r="FO13" s="159"/>
      <c r="FP13" s="159"/>
      <c r="FQ13" s="159"/>
      <c r="FR13" s="159"/>
      <c r="FS13" s="159"/>
      <c r="FT13" s="159"/>
      <c r="FU13" s="159"/>
      <c r="FV13" s="159"/>
      <c r="FW13" s="159"/>
      <c r="FX13" s="159"/>
      <c r="FY13" s="159"/>
      <c r="FZ13" s="159"/>
      <c r="GA13" s="159"/>
      <c r="GB13" s="159"/>
      <c r="GC13" s="159"/>
      <c r="GD13" s="159"/>
      <c r="GE13" s="159"/>
      <c r="GF13" s="159"/>
      <c r="GG13" s="159"/>
      <c r="GH13" s="159"/>
      <c r="GI13" s="159"/>
      <c r="GJ13" s="159"/>
      <c r="GK13" s="159"/>
      <c r="GL13" s="159"/>
      <c r="GM13" s="159"/>
      <c r="GN13" s="159"/>
      <c r="GO13" s="159"/>
      <c r="GP13" s="159"/>
      <c r="GQ13" s="159"/>
      <c r="GR13" s="159"/>
      <c r="GS13" s="159"/>
      <c r="GT13" s="159"/>
      <c r="GU13" s="159"/>
      <c r="GV13" s="159"/>
      <c r="GW13" s="159"/>
      <c r="GX13" s="159"/>
      <c r="GY13" s="159"/>
      <c r="GZ13" s="159"/>
      <c r="HA13" s="159"/>
      <c r="HB13" s="159"/>
      <c r="HC13" s="159"/>
      <c r="HD13" s="159"/>
      <c r="HE13" s="159"/>
      <c r="HF13" s="159"/>
      <c r="HG13" s="159"/>
      <c r="HH13" s="159"/>
      <c r="HI13" s="159"/>
      <c r="HJ13" s="159"/>
      <c r="HK13" s="159"/>
      <c r="HL13" s="159"/>
      <c r="HM13" s="159"/>
      <c r="HN13" s="159"/>
      <c r="HO13" s="159"/>
      <c r="HP13" s="159"/>
      <c r="HQ13" s="159"/>
      <c r="HR13" s="159"/>
      <c r="HS13" s="159"/>
      <c r="HT13" s="159"/>
      <c r="HU13" s="159"/>
      <c r="HV13" s="159"/>
      <c r="HW13" s="159"/>
      <c r="HX13" s="159"/>
      <c r="HY13" s="159"/>
      <c r="HZ13" s="159"/>
      <c r="IA13" s="159"/>
      <c r="IB13" s="159"/>
      <c r="IC13" s="159"/>
      <c r="ID13" s="159"/>
      <c r="IE13" s="159"/>
      <c r="IF13" s="159"/>
      <c r="IG13" s="159"/>
      <c r="IH13" s="159"/>
      <c r="II13" s="159"/>
      <c r="IJ13" s="159"/>
      <c r="IK13" s="159"/>
      <c r="IL13" s="159"/>
      <c r="IM13" s="159"/>
      <c r="IN13" s="159"/>
      <c r="IO13" s="159"/>
      <c r="IP13" s="159"/>
      <c r="IQ13" s="159"/>
      <c r="IR13" s="159"/>
      <c r="IS13" s="159"/>
      <c r="IT13" s="159"/>
    </row>
    <row r="14" s="125" customFormat="true" ht="29.1" customHeight="true" spans="1:254">
      <c r="A14" s="163"/>
      <c r="B14" s="163"/>
      <c r="C14" s="163"/>
      <c r="D14" s="163"/>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59"/>
      <c r="CL14" s="159"/>
      <c r="CM14" s="159"/>
      <c r="CN14" s="159"/>
      <c r="CO14" s="159"/>
      <c r="CP14" s="159"/>
      <c r="CQ14" s="159"/>
      <c r="CR14" s="159"/>
      <c r="CS14" s="159"/>
      <c r="CT14" s="159"/>
      <c r="CU14" s="159"/>
      <c r="CV14" s="159"/>
      <c r="CW14" s="159"/>
      <c r="CX14" s="159"/>
      <c r="CY14" s="159"/>
      <c r="CZ14" s="159"/>
      <c r="DA14" s="159"/>
      <c r="DB14" s="159"/>
      <c r="DC14" s="159"/>
      <c r="DD14" s="159"/>
      <c r="DE14" s="159"/>
      <c r="DF14" s="159"/>
      <c r="DG14" s="159"/>
      <c r="DH14" s="159"/>
      <c r="DI14" s="159"/>
      <c r="DJ14" s="159"/>
      <c r="DK14" s="159"/>
      <c r="DL14" s="159"/>
      <c r="DM14" s="159"/>
      <c r="DN14" s="159"/>
      <c r="DO14" s="159"/>
      <c r="DP14" s="159"/>
      <c r="DQ14" s="159"/>
      <c r="DR14" s="159"/>
      <c r="DS14" s="159"/>
      <c r="DT14" s="159"/>
      <c r="DU14" s="159"/>
      <c r="DV14" s="159"/>
      <c r="DW14" s="159"/>
      <c r="DX14" s="159"/>
      <c r="DY14" s="159"/>
      <c r="DZ14" s="159"/>
      <c r="EA14" s="159"/>
      <c r="EB14" s="159"/>
      <c r="EC14" s="159"/>
      <c r="ED14" s="159"/>
      <c r="EE14" s="159"/>
      <c r="EF14" s="159"/>
      <c r="EG14" s="159"/>
      <c r="EH14" s="159"/>
      <c r="EI14" s="159"/>
      <c r="EJ14" s="159"/>
      <c r="EK14" s="159"/>
      <c r="EL14" s="159"/>
      <c r="EM14" s="159"/>
      <c r="EN14" s="159"/>
      <c r="EO14" s="159"/>
      <c r="EP14" s="159"/>
      <c r="EQ14" s="159"/>
      <c r="ER14" s="159"/>
      <c r="ES14" s="159"/>
      <c r="ET14" s="159"/>
      <c r="EU14" s="159"/>
      <c r="EV14" s="159"/>
      <c r="EW14" s="159"/>
      <c r="EX14" s="159"/>
      <c r="EY14" s="159"/>
      <c r="EZ14" s="159"/>
      <c r="FA14" s="159"/>
      <c r="FB14" s="159"/>
      <c r="FC14" s="159"/>
      <c r="FD14" s="159"/>
      <c r="FE14" s="159"/>
      <c r="FF14" s="159"/>
      <c r="FG14" s="159"/>
      <c r="FH14" s="159"/>
      <c r="FI14" s="159"/>
      <c r="FJ14" s="159"/>
      <c r="FK14" s="159"/>
      <c r="FL14" s="159"/>
      <c r="FM14" s="159"/>
      <c r="FN14" s="159"/>
      <c r="FO14" s="159"/>
      <c r="FP14" s="159"/>
      <c r="FQ14" s="159"/>
      <c r="FR14" s="159"/>
      <c r="FS14" s="159"/>
      <c r="FT14" s="159"/>
      <c r="FU14" s="159"/>
      <c r="FV14" s="159"/>
      <c r="FW14" s="159"/>
      <c r="FX14" s="159"/>
      <c r="FY14" s="159"/>
      <c r="FZ14" s="159"/>
      <c r="GA14" s="159"/>
      <c r="GB14" s="159"/>
      <c r="GC14" s="159"/>
      <c r="GD14" s="159"/>
      <c r="GE14" s="159"/>
      <c r="GF14" s="159"/>
      <c r="GG14" s="159"/>
      <c r="GH14" s="159"/>
      <c r="GI14" s="159"/>
      <c r="GJ14" s="159"/>
      <c r="GK14" s="159"/>
      <c r="GL14" s="159"/>
      <c r="GM14" s="159"/>
      <c r="GN14" s="159"/>
      <c r="GO14" s="159"/>
      <c r="GP14" s="159"/>
      <c r="GQ14" s="159"/>
      <c r="GR14" s="159"/>
      <c r="GS14" s="159"/>
      <c r="GT14" s="159"/>
      <c r="GU14" s="159"/>
      <c r="GV14" s="159"/>
      <c r="GW14" s="159"/>
      <c r="GX14" s="159"/>
      <c r="GY14" s="159"/>
      <c r="GZ14" s="159"/>
      <c r="HA14" s="159"/>
      <c r="HB14" s="159"/>
      <c r="HC14" s="159"/>
      <c r="HD14" s="159"/>
      <c r="HE14" s="159"/>
      <c r="HF14" s="159"/>
      <c r="HG14" s="159"/>
      <c r="HH14" s="159"/>
      <c r="HI14" s="159"/>
      <c r="HJ14" s="159"/>
      <c r="HK14" s="159"/>
      <c r="HL14" s="159"/>
      <c r="HM14" s="159"/>
      <c r="HN14" s="159"/>
      <c r="HO14" s="159"/>
      <c r="HP14" s="159"/>
      <c r="HQ14" s="159"/>
      <c r="HR14" s="159"/>
      <c r="HS14" s="159"/>
      <c r="HT14" s="159"/>
      <c r="HU14" s="159"/>
      <c r="HV14" s="159"/>
      <c r="HW14" s="159"/>
      <c r="HX14" s="159"/>
      <c r="HY14" s="159"/>
      <c r="HZ14" s="159"/>
      <c r="IA14" s="159"/>
      <c r="IB14" s="159"/>
      <c r="IC14" s="159"/>
      <c r="ID14" s="159"/>
      <c r="IE14" s="159"/>
      <c r="IF14" s="159"/>
      <c r="IG14" s="159"/>
      <c r="IH14" s="159"/>
      <c r="II14" s="159"/>
      <c r="IJ14" s="159"/>
      <c r="IK14" s="159"/>
      <c r="IL14" s="159"/>
      <c r="IM14" s="159"/>
      <c r="IN14" s="159"/>
      <c r="IO14" s="159"/>
      <c r="IP14" s="159"/>
      <c r="IQ14" s="159"/>
      <c r="IR14" s="159"/>
      <c r="IS14" s="159"/>
      <c r="IT14" s="159"/>
    </row>
    <row r="15" s="125" customFormat="true" ht="29.1" customHeight="true" spans="1:254">
      <c r="A15" s="163"/>
      <c r="B15" s="163"/>
      <c r="C15" s="163"/>
      <c r="D15" s="163"/>
      <c r="E15" s="159"/>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c r="BZ15" s="159"/>
      <c r="CA15" s="159"/>
      <c r="CB15" s="159"/>
      <c r="CC15" s="159"/>
      <c r="CD15" s="159"/>
      <c r="CE15" s="159"/>
      <c r="CF15" s="159"/>
      <c r="CG15" s="159"/>
      <c r="CH15" s="159"/>
      <c r="CI15" s="159"/>
      <c r="CJ15" s="159"/>
      <c r="CK15" s="159"/>
      <c r="CL15" s="159"/>
      <c r="CM15" s="159"/>
      <c r="CN15" s="159"/>
      <c r="CO15" s="159"/>
      <c r="CP15" s="159"/>
      <c r="CQ15" s="159"/>
      <c r="CR15" s="159"/>
      <c r="CS15" s="159"/>
      <c r="CT15" s="159"/>
      <c r="CU15" s="159"/>
      <c r="CV15" s="159"/>
      <c r="CW15" s="159"/>
      <c r="CX15" s="159"/>
      <c r="CY15" s="159"/>
      <c r="CZ15" s="159"/>
      <c r="DA15" s="159"/>
      <c r="DB15" s="159"/>
      <c r="DC15" s="159"/>
      <c r="DD15" s="159"/>
      <c r="DE15" s="159"/>
      <c r="DF15" s="159"/>
      <c r="DG15" s="159"/>
      <c r="DH15" s="159"/>
      <c r="DI15" s="159"/>
      <c r="DJ15" s="159"/>
      <c r="DK15" s="159"/>
      <c r="DL15" s="159"/>
      <c r="DM15" s="159"/>
      <c r="DN15" s="159"/>
      <c r="DO15" s="159"/>
      <c r="DP15" s="159"/>
      <c r="DQ15" s="159"/>
      <c r="DR15" s="159"/>
      <c r="DS15" s="159"/>
      <c r="DT15" s="159"/>
      <c r="DU15" s="159"/>
      <c r="DV15" s="159"/>
      <c r="DW15" s="159"/>
      <c r="DX15" s="159"/>
      <c r="DY15" s="159"/>
      <c r="DZ15" s="159"/>
      <c r="EA15" s="159"/>
      <c r="EB15" s="159"/>
      <c r="EC15" s="159"/>
      <c r="ED15" s="159"/>
      <c r="EE15" s="159"/>
      <c r="EF15" s="159"/>
      <c r="EG15" s="159"/>
      <c r="EH15" s="159"/>
      <c r="EI15" s="159"/>
      <c r="EJ15" s="159"/>
      <c r="EK15" s="159"/>
      <c r="EL15" s="159"/>
      <c r="EM15" s="159"/>
      <c r="EN15" s="159"/>
      <c r="EO15" s="159"/>
      <c r="EP15" s="159"/>
      <c r="EQ15" s="159"/>
      <c r="ER15" s="159"/>
      <c r="ES15" s="159"/>
      <c r="ET15" s="159"/>
      <c r="EU15" s="159"/>
      <c r="EV15" s="159"/>
      <c r="EW15" s="159"/>
      <c r="EX15" s="159"/>
      <c r="EY15" s="159"/>
      <c r="EZ15" s="159"/>
      <c r="FA15" s="159"/>
      <c r="FB15" s="159"/>
      <c r="FC15" s="159"/>
      <c r="FD15" s="159"/>
      <c r="FE15" s="159"/>
      <c r="FF15" s="159"/>
      <c r="FG15" s="159"/>
      <c r="FH15" s="159"/>
      <c r="FI15" s="159"/>
      <c r="FJ15" s="159"/>
      <c r="FK15" s="159"/>
      <c r="FL15" s="159"/>
      <c r="FM15" s="159"/>
      <c r="FN15" s="159"/>
      <c r="FO15" s="159"/>
      <c r="FP15" s="159"/>
      <c r="FQ15" s="159"/>
      <c r="FR15" s="159"/>
      <c r="FS15" s="159"/>
      <c r="FT15" s="159"/>
      <c r="FU15" s="159"/>
      <c r="FV15" s="159"/>
      <c r="FW15" s="159"/>
      <c r="FX15" s="159"/>
      <c r="FY15" s="159"/>
      <c r="FZ15" s="159"/>
      <c r="GA15" s="159"/>
      <c r="GB15" s="159"/>
      <c r="GC15" s="159"/>
      <c r="GD15" s="159"/>
      <c r="GE15" s="159"/>
      <c r="GF15" s="159"/>
      <c r="GG15" s="159"/>
      <c r="GH15" s="159"/>
      <c r="GI15" s="159"/>
      <c r="GJ15" s="159"/>
      <c r="GK15" s="159"/>
      <c r="GL15" s="159"/>
      <c r="GM15" s="159"/>
      <c r="GN15" s="159"/>
      <c r="GO15" s="159"/>
      <c r="GP15" s="159"/>
      <c r="GQ15" s="159"/>
      <c r="GR15" s="159"/>
      <c r="GS15" s="159"/>
      <c r="GT15" s="159"/>
      <c r="GU15" s="159"/>
      <c r="GV15" s="159"/>
      <c r="GW15" s="159"/>
      <c r="GX15" s="159"/>
      <c r="GY15" s="159"/>
      <c r="GZ15" s="159"/>
      <c r="HA15" s="159"/>
      <c r="HB15" s="159"/>
      <c r="HC15" s="159"/>
      <c r="HD15" s="159"/>
      <c r="HE15" s="159"/>
      <c r="HF15" s="159"/>
      <c r="HG15" s="159"/>
      <c r="HH15" s="159"/>
      <c r="HI15" s="159"/>
      <c r="HJ15" s="159"/>
      <c r="HK15" s="159"/>
      <c r="HL15" s="159"/>
      <c r="HM15" s="159"/>
      <c r="HN15" s="159"/>
      <c r="HO15" s="159"/>
      <c r="HP15" s="159"/>
      <c r="HQ15" s="159"/>
      <c r="HR15" s="159"/>
      <c r="HS15" s="159"/>
      <c r="HT15" s="159"/>
      <c r="HU15" s="159"/>
      <c r="HV15" s="159"/>
      <c r="HW15" s="159"/>
      <c r="HX15" s="159"/>
      <c r="HY15" s="159"/>
      <c r="HZ15" s="159"/>
      <c r="IA15" s="159"/>
      <c r="IB15" s="159"/>
      <c r="IC15" s="159"/>
      <c r="ID15" s="159"/>
      <c r="IE15" s="159"/>
      <c r="IF15" s="159"/>
      <c r="IG15" s="159"/>
      <c r="IH15" s="159"/>
      <c r="II15" s="159"/>
      <c r="IJ15" s="159"/>
      <c r="IK15" s="159"/>
      <c r="IL15" s="159"/>
      <c r="IM15" s="159"/>
      <c r="IN15" s="159"/>
      <c r="IO15" s="159"/>
      <c r="IP15" s="159"/>
      <c r="IQ15" s="159"/>
      <c r="IR15" s="159"/>
      <c r="IS15" s="159"/>
      <c r="IT15" s="159"/>
    </row>
    <row r="16" s="125" customFormat="true" ht="29.1" customHeight="true" spans="1:254">
      <c r="A16" s="163"/>
      <c r="B16" s="163"/>
      <c r="C16" s="163"/>
      <c r="D16" s="163"/>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c r="CT16" s="159"/>
      <c r="CU16" s="159"/>
      <c r="CV16" s="159"/>
      <c r="CW16" s="159"/>
      <c r="CX16" s="159"/>
      <c r="CY16" s="159"/>
      <c r="CZ16" s="159"/>
      <c r="DA16" s="159"/>
      <c r="DB16" s="159"/>
      <c r="DC16" s="159"/>
      <c r="DD16" s="159"/>
      <c r="DE16" s="159"/>
      <c r="DF16" s="159"/>
      <c r="DG16" s="159"/>
      <c r="DH16" s="159"/>
      <c r="DI16" s="159"/>
      <c r="DJ16" s="159"/>
      <c r="DK16" s="159"/>
      <c r="DL16" s="159"/>
      <c r="DM16" s="159"/>
      <c r="DN16" s="159"/>
      <c r="DO16" s="159"/>
      <c r="DP16" s="159"/>
      <c r="DQ16" s="159"/>
      <c r="DR16" s="159"/>
      <c r="DS16" s="159"/>
      <c r="DT16" s="159"/>
      <c r="DU16" s="159"/>
      <c r="DV16" s="159"/>
      <c r="DW16" s="159"/>
      <c r="DX16" s="159"/>
      <c r="DY16" s="159"/>
      <c r="DZ16" s="159"/>
      <c r="EA16" s="159"/>
      <c r="EB16" s="159"/>
      <c r="EC16" s="159"/>
      <c r="ED16" s="159"/>
      <c r="EE16" s="159"/>
      <c r="EF16" s="159"/>
      <c r="EG16" s="159"/>
      <c r="EH16" s="159"/>
      <c r="EI16" s="159"/>
      <c r="EJ16" s="159"/>
      <c r="EK16" s="159"/>
      <c r="EL16" s="159"/>
      <c r="EM16" s="159"/>
      <c r="EN16" s="159"/>
      <c r="EO16" s="159"/>
      <c r="EP16" s="159"/>
      <c r="EQ16" s="159"/>
      <c r="ER16" s="159"/>
      <c r="ES16" s="159"/>
      <c r="ET16" s="159"/>
      <c r="EU16" s="159"/>
      <c r="EV16" s="159"/>
      <c r="EW16" s="159"/>
      <c r="EX16" s="159"/>
      <c r="EY16" s="159"/>
      <c r="EZ16" s="159"/>
      <c r="FA16" s="159"/>
      <c r="FB16" s="159"/>
      <c r="FC16" s="159"/>
      <c r="FD16" s="159"/>
      <c r="FE16" s="159"/>
      <c r="FF16" s="159"/>
      <c r="FG16" s="159"/>
      <c r="FH16" s="159"/>
      <c r="FI16" s="159"/>
      <c r="FJ16" s="159"/>
      <c r="FK16" s="159"/>
      <c r="FL16" s="159"/>
      <c r="FM16" s="159"/>
      <c r="FN16" s="159"/>
      <c r="FO16" s="159"/>
      <c r="FP16" s="159"/>
      <c r="FQ16" s="159"/>
      <c r="FR16" s="159"/>
      <c r="FS16" s="159"/>
      <c r="FT16" s="159"/>
      <c r="FU16" s="159"/>
      <c r="FV16" s="159"/>
      <c r="FW16" s="159"/>
      <c r="FX16" s="159"/>
      <c r="FY16" s="159"/>
      <c r="FZ16" s="159"/>
      <c r="GA16" s="159"/>
      <c r="GB16" s="159"/>
      <c r="GC16" s="159"/>
      <c r="GD16" s="159"/>
      <c r="GE16" s="159"/>
      <c r="GF16" s="159"/>
      <c r="GG16" s="159"/>
      <c r="GH16" s="159"/>
      <c r="GI16" s="159"/>
      <c r="GJ16" s="159"/>
      <c r="GK16" s="159"/>
      <c r="GL16" s="159"/>
      <c r="GM16" s="159"/>
      <c r="GN16" s="159"/>
      <c r="GO16" s="159"/>
      <c r="GP16" s="159"/>
      <c r="GQ16" s="159"/>
      <c r="GR16" s="159"/>
      <c r="GS16" s="159"/>
      <c r="GT16" s="159"/>
      <c r="GU16" s="159"/>
      <c r="GV16" s="159"/>
      <c r="GW16" s="159"/>
      <c r="GX16" s="159"/>
      <c r="GY16" s="159"/>
      <c r="GZ16" s="159"/>
      <c r="HA16" s="159"/>
      <c r="HB16" s="159"/>
      <c r="HC16" s="159"/>
      <c r="HD16" s="159"/>
      <c r="HE16" s="159"/>
      <c r="HF16" s="159"/>
      <c r="HG16" s="159"/>
      <c r="HH16" s="159"/>
      <c r="HI16" s="159"/>
      <c r="HJ16" s="159"/>
      <c r="HK16" s="159"/>
      <c r="HL16" s="159"/>
      <c r="HM16" s="159"/>
      <c r="HN16" s="159"/>
      <c r="HO16" s="159"/>
      <c r="HP16" s="159"/>
      <c r="HQ16" s="159"/>
      <c r="HR16" s="159"/>
      <c r="HS16" s="159"/>
      <c r="HT16" s="159"/>
      <c r="HU16" s="159"/>
      <c r="HV16" s="159"/>
      <c r="HW16" s="159"/>
      <c r="HX16" s="159"/>
      <c r="HY16" s="159"/>
      <c r="HZ16" s="159"/>
      <c r="IA16" s="159"/>
      <c r="IB16" s="159"/>
      <c r="IC16" s="159"/>
      <c r="ID16" s="159"/>
      <c r="IE16" s="159"/>
      <c r="IF16" s="159"/>
      <c r="IG16" s="159"/>
      <c r="IH16" s="159"/>
      <c r="II16" s="159"/>
      <c r="IJ16" s="159"/>
      <c r="IK16" s="159"/>
      <c r="IL16" s="159"/>
      <c r="IM16" s="159"/>
      <c r="IN16" s="159"/>
      <c r="IO16" s="159"/>
      <c r="IP16" s="159"/>
      <c r="IQ16" s="159"/>
      <c r="IR16" s="159"/>
      <c r="IS16" s="159"/>
      <c r="IT16" s="159"/>
    </row>
    <row r="17" s="125" customFormat="true" ht="29.1" customHeight="true" spans="1:254">
      <c r="A17" s="163"/>
      <c r="B17" s="163"/>
      <c r="C17" s="163"/>
      <c r="D17" s="163"/>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c r="CT17" s="159"/>
      <c r="CU17" s="159"/>
      <c r="CV17" s="159"/>
      <c r="CW17" s="159"/>
      <c r="CX17" s="159"/>
      <c r="CY17" s="159"/>
      <c r="CZ17" s="159"/>
      <c r="DA17" s="159"/>
      <c r="DB17" s="159"/>
      <c r="DC17" s="159"/>
      <c r="DD17" s="159"/>
      <c r="DE17" s="159"/>
      <c r="DF17" s="159"/>
      <c r="DG17" s="159"/>
      <c r="DH17" s="159"/>
      <c r="DI17" s="159"/>
      <c r="DJ17" s="159"/>
      <c r="DK17" s="159"/>
      <c r="DL17" s="159"/>
      <c r="DM17" s="159"/>
      <c r="DN17" s="159"/>
      <c r="DO17" s="159"/>
      <c r="DP17" s="159"/>
      <c r="DQ17" s="159"/>
      <c r="DR17" s="159"/>
      <c r="DS17" s="159"/>
      <c r="DT17" s="159"/>
      <c r="DU17" s="159"/>
      <c r="DV17" s="159"/>
      <c r="DW17" s="159"/>
      <c r="DX17" s="159"/>
      <c r="DY17" s="159"/>
      <c r="DZ17" s="159"/>
      <c r="EA17" s="159"/>
      <c r="EB17" s="159"/>
      <c r="EC17" s="159"/>
      <c r="ED17" s="159"/>
      <c r="EE17" s="159"/>
      <c r="EF17" s="159"/>
      <c r="EG17" s="159"/>
      <c r="EH17" s="159"/>
      <c r="EI17" s="159"/>
      <c r="EJ17" s="159"/>
      <c r="EK17" s="159"/>
      <c r="EL17" s="159"/>
      <c r="EM17" s="159"/>
      <c r="EN17" s="159"/>
      <c r="EO17" s="159"/>
      <c r="EP17" s="159"/>
      <c r="EQ17" s="159"/>
      <c r="ER17" s="159"/>
      <c r="ES17" s="159"/>
      <c r="ET17" s="159"/>
      <c r="EU17" s="159"/>
      <c r="EV17" s="159"/>
      <c r="EW17" s="159"/>
      <c r="EX17" s="159"/>
      <c r="EY17" s="159"/>
      <c r="EZ17" s="159"/>
      <c r="FA17" s="159"/>
      <c r="FB17" s="159"/>
      <c r="FC17" s="159"/>
      <c r="FD17" s="159"/>
      <c r="FE17" s="159"/>
      <c r="FF17" s="159"/>
      <c r="FG17" s="159"/>
      <c r="FH17" s="159"/>
      <c r="FI17" s="159"/>
      <c r="FJ17" s="159"/>
      <c r="FK17" s="159"/>
      <c r="FL17" s="159"/>
      <c r="FM17" s="159"/>
      <c r="FN17" s="159"/>
      <c r="FO17" s="159"/>
      <c r="FP17" s="159"/>
      <c r="FQ17" s="159"/>
      <c r="FR17" s="159"/>
      <c r="FS17" s="159"/>
      <c r="FT17" s="159"/>
      <c r="FU17" s="159"/>
      <c r="FV17" s="159"/>
      <c r="FW17" s="159"/>
      <c r="FX17" s="159"/>
      <c r="FY17" s="159"/>
      <c r="FZ17" s="159"/>
      <c r="GA17" s="159"/>
      <c r="GB17" s="159"/>
      <c r="GC17" s="159"/>
      <c r="GD17" s="159"/>
      <c r="GE17" s="159"/>
      <c r="GF17" s="159"/>
      <c r="GG17" s="159"/>
      <c r="GH17" s="159"/>
      <c r="GI17" s="159"/>
      <c r="GJ17" s="159"/>
      <c r="GK17" s="159"/>
      <c r="GL17" s="159"/>
      <c r="GM17" s="159"/>
      <c r="GN17" s="159"/>
      <c r="GO17" s="159"/>
      <c r="GP17" s="159"/>
      <c r="GQ17" s="159"/>
      <c r="GR17" s="159"/>
      <c r="GS17" s="159"/>
      <c r="GT17" s="159"/>
      <c r="GU17" s="159"/>
      <c r="GV17" s="159"/>
      <c r="GW17" s="159"/>
      <c r="GX17" s="159"/>
      <c r="GY17" s="159"/>
      <c r="GZ17" s="159"/>
      <c r="HA17" s="159"/>
      <c r="HB17" s="159"/>
      <c r="HC17" s="159"/>
      <c r="HD17" s="159"/>
      <c r="HE17" s="159"/>
      <c r="HF17" s="159"/>
      <c r="HG17" s="159"/>
      <c r="HH17" s="159"/>
      <c r="HI17" s="159"/>
      <c r="HJ17" s="159"/>
      <c r="HK17" s="159"/>
      <c r="HL17" s="159"/>
      <c r="HM17" s="159"/>
      <c r="HN17" s="159"/>
      <c r="HO17" s="159"/>
      <c r="HP17" s="159"/>
      <c r="HQ17" s="159"/>
      <c r="HR17" s="159"/>
      <c r="HS17" s="159"/>
      <c r="HT17" s="159"/>
      <c r="HU17" s="159"/>
      <c r="HV17" s="159"/>
      <c r="HW17" s="159"/>
      <c r="HX17" s="159"/>
      <c r="HY17" s="159"/>
      <c r="HZ17" s="159"/>
      <c r="IA17" s="159"/>
      <c r="IB17" s="159"/>
      <c r="IC17" s="159"/>
      <c r="ID17" s="159"/>
      <c r="IE17" s="159"/>
      <c r="IF17" s="159"/>
      <c r="IG17" s="159"/>
      <c r="IH17" s="159"/>
      <c r="II17" s="159"/>
      <c r="IJ17" s="159"/>
      <c r="IK17" s="159"/>
      <c r="IL17" s="159"/>
      <c r="IM17" s="159"/>
      <c r="IN17" s="159"/>
      <c r="IO17" s="159"/>
      <c r="IP17" s="159"/>
      <c r="IQ17" s="159"/>
      <c r="IR17" s="159"/>
      <c r="IS17" s="159"/>
      <c r="IT17" s="159"/>
    </row>
    <row r="18" s="125" customFormat="true" ht="29.1" customHeight="true" spans="1:254">
      <c r="A18" s="163"/>
      <c r="B18" s="163"/>
      <c r="C18" s="163"/>
      <c r="D18" s="163"/>
      <c r="E18" s="159"/>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c r="DE18" s="159"/>
      <c r="DF18" s="159"/>
      <c r="DG18" s="159"/>
      <c r="DH18" s="159"/>
      <c r="DI18" s="159"/>
      <c r="DJ18" s="159"/>
      <c r="DK18" s="159"/>
      <c r="DL18" s="159"/>
      <c r="DM18" s="159"/>
      <c r="DN18" s="159"/>
      <c r="DO18" s="159"/>
      <c r="DP18" s="159"/>
      <c r="DQ18" s="159"/>
      <c r="DR18" s="159"/>
      <c r="DS18" s="159"/>
      <c r="DT18" s="159"/>
      <c r="DU18" s="159"/>
      <c r="DV18" s="159"/>
      <c r="DW18" s="159"/>
      <c r="DX18" s="159"/>
      <c r="DY18" s="159"/>
      <c r="DZ18" s="159"/>
      <c r="EA18" s="159"/>
      <c r="EB18" s="159"/>
      <c r="EC18" s="159"/>
      <c r="ED18" s="159"/>
      <c r="EE18" s="159"/>
      <c r="EF18" s="159"/>
      <c r="EG18" s="159"/>
      <c r="EH18" s="159"/>
      <c r="EI18" s="159"/>
      <c r="EJ18" s="159"/>
      <c r="EK18" s="159"/>
      <c r="EL18" s="159"/>
      <c r="EM18" s="159"/>
      <c r="EN18" s="159"/>
      <c r="EO18" s="159"/>
      <c r="EP18" s="159"/>
      <c r="EQ18" s="159"/>
      <c r="ER18" s="159"/>
      <c r="ES18" s="159"/>
      <c r="ET18" s="159"/>
      <c r="EU18" s="159"/>
      <c r="EV18" s="159"/>
      <c r="EW18" s="159"/>
      <c r="EX18" s="159"/>
      <c r="EY18" s="159"/>
      <c r="EZ18" s="159"/>
      <c r="FA18" s="159"/>
      <c r="FB18" s="159"/>
      <c r="FC18" s="159"/>
      <c r="FD18" s="159"/>
      <c r="FE18" s="159"/>
      <c r="FF18" s="159"/>
      <c r="FG18" s="159"/>
      <c r="FH18" s="159"/>
      <c r="FI18" s="159"/>
      <c r="FJ18" s="159"/>
      <c r="FK18" s="159"/>
      <c r="FL18" s="159"/>
      <c r="FM18" s="159"/>
      <c r="FN18" s="159"/>
      <c r="FO18" s="159"/>
      <c r="FP18" s="159"/>
      <c r="FQ18" s="159"/>
      <c r="FR18" s="159"/>
      <c r="FS18" s="159"/>
      <c r="FT18" s="159"/>
      <c r="FU18" s="159"/>
      <c r="FV18" s="159"/>
      <c r="FW18" s="159"/>
      <c r="FX18" s="159"/>
      <c r="FY18" s="159"/>
      <c r="FZ18" s="159"/>
      <c r="GA18" s="159"/>
      <c r="GB18" s="159"/>
      <c r="GC18" s="159"/>
      <c r="GD18" s="159"/>
      <c r="GE18" s="159"/>
      <c r="GF18" s="159"/>
      <c r="GG18" s="159"/>
      <c r="GH18" s="159"/>
      <c r="GI18" s="159"/>
      <c r="GJ18" s="159"/>
      <c r="GK18" s="159"/>
      <c r="GL18" s="159"/>
      <c r="GM18" s="159"/>
      <c r="GN18" s="159"/>
      <c r="GO18" s="159"/>
      <c r="GP18" s="159"/>
      <c r="GQ18" s="159"/>
      <c r="GR18" s="159"/>
      <c r="GS18" s="159"/>
      <c r="GT18" s="159"/>
      <c r="GU18" s="159"/>
      <c r="GV18" s="159"/>
      <c r="GW18" s="159"/>
      <c r="GX18" s="159"/>
      <c r="GY18" s="159"/>
      <c r="GZ18" s="159"/>
      <c r="HA18" s="159"/>
      <c r="HB18" s="159"/>
      <c r="HC18" s="159"/>
      <c r="HD18" s="159"/>
      <c r="HE18" s="159"/>
      <c r="HF18" s="159"/>
      <c r="HG18" s="159"/>
      <c r="HH18" s="159"/>
      <c r="HI18" s="159"/>
      <c r="HJ18" s="159"/>
      <c r="HK18" s="159"/>
      <c r="HL18" s="159"/>
      <c r="HM18" s="159"/>
      <c r="HN18" s="159"/>
      <c r="HO18" s="159"/>
      <c r="HP18" s="159"/>
      <c r="HQ18" s="159"/>
      <c r="HR18" s="159"/>
      <c r="HS18" s="159"/>
      <c r="HT18" s="159"/>
      <c r="HU18" s="159"/>
      <c r="HV18" s="159"/>
      <c r="HW18" s="159"/>
      <c r="HX18" s="159"/>
      <c r="HY18" s="159"/>
      <c r="HZ18" s="159"/>
      <c r="IA18" s="159"/>
      <c r="IB18" s="159"/>
      <c r="IC18" s="159"/>
      <c r="ID18" s="159"/>
      <c r="IE18" s="159"/>
      <c r="IF18" s="159"/>
      <c r="IG18" s="159"/>
      <c r="IH18" s="159"/>
      <c r="II18" s="159"/>
      <c r="IJ18" s="159"/>
      <c r="IK18" s="159"/>
      <c r="IL18" s="159"/>
      <c r="IM18" s="159"/>
      <c r="IN18" s="159"/>
      <c r="IO18" s="159"/>
      <c r="IP18" s="159"/>
      <c r="IQ18" s="159"/>
      <c r="IR18" s="159"/>
      <c r="IS18" s="159"/>
      <c r="IT18" s="159"/>
    </row>
    <row r="19" s="125" customFormat="true" ht="29.1" customHeight="true" spans="1:254">
      <c r="A19" s="162" t="s">
        <v>224</v>
      </c>
      <c r="B19" s="162">
        <f>SUM(B6:B18)</f>
        <v>349</v>
      </c>
      <c r="C19" s="162" t="s">
        <v>225</v>
      </c>
      <c r="D19" s="164">
        <f>SUM(D6:D18)</f>
        <v>59</v>
      </c>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c r="CT19" s="159"/>
      <c r="CU19" s="159"/>
      <c r="CV19" s="159"/>
      <c r="CW19" s="159"/>
      <c r="CX19" s="159"/>
      <c r="CY19" s="159"/>
      <c r="CZ19" s="159"/>
      <c r="DA19" s="159"/>
      <c r="DB19" s="159"/>
      <c r="DC19" s="159"/>
      <c r="DD19" s="159"/>
      <c r="DE19" s="159"/>
      <c r="DF19" s="159"/>
      <c r="DG19" s="159"/>
      <c r="DH19" s="159"/>
      <c r="DI19" s="159"/>
      <c r="DJ19" s="159"/>
      <c r="DK19" s="159"/>
      <c r="DL19" s="159"/>
      <c r="DM19" s="159"/>
      <c r="DN19" s="159"/>
      <c r="DO19" s="159"/>
      <c r="DP19" s="159"/>
      <c r="DQ19" s="159"/>
      <c r="DR19" s="159"/>
      <c r="DS19" s="159"/>
      <c r="DT19" s="159"/>
      <c r="DU19" s="159"/>
      <c r="DV19" s="159"/>
      <c r="DW19" s="159"/>
      <c r="DX19" s="159"/>
      <c r="DY19" s="159"/>
      <c r="DZ19" s="159"/>
      <c r="EA19" s="159"/>
      <c r="EB19" s="159"/>
      <c r="EC19" s="159"/>
      <c r="ED19" s="159"/>
      <c r="EE19" s="159"/>
      <c r="EF19" s="159"/>
      <c r="EG19" s="159"/>
      <c r="EH19" s="159"/>
      <c r="EI19" s="159"/>
      <c r="EJ19" s="159"/>
      <c r="EK19" s="159"/>
      <c r="EL19" s="159"/>
      <c r="EM19" s="159"/>
      <c r="EN19" s="159"/>
      <c r="EO19" s="159"/>
      <c r="EP19" s="159"/>
      <c r="EQ19" s="159"/>
      <c r="ER19" s="159"/>
      <c r="ES19" s="159"/>
      <c r="ET19" s="159"/>
      <c r="EU19" s="159"/>
      <c r="EV19" s="159"/>
      <c r="EW19" s="159"/>
      <c r="EX19" s="159"/>
      <c r="EY19" s="159"/>
      <c r="EZ19" s="159"/>
      <c r="FA19" s="159"/>
      <c r="FB19" s="159"/>
      <c r="FC19" s="159"/>
      <c r="FD19" s="159"/>
      <c r="FE19" s="159"/>
      <c r="FF19" s="159"/>
      <c r="FG19" s="159"/>
      <c r="FH19" s="159"/>
      <c r="FI19" s="159"/>
      <c r="FJ19" s="159"/>
      <c r="FK19" s="159"/>
      <c r="FL19" s="159"/>
      <c r="FM19" s="159"/>
      <c r="FN19" s="159"/>
      <c r="FO19" s="159"/>
      <c r="FP19" s="159"/>
      <c r="FQ19" s="159"/>
      <c r="FR19" s="159"/>
      <c r="FS19" s="159"/>
      <c r="FT19" s="159"/>
      <c r="FU19" s="159"/>
      <c r="FV19" s="159"/>
      <c r="FW19" s="159"/>
      <c r="FX19" s="159"/>
      <c r="FY19" s="159"/>
      <c r="FZ19" s="159"/>
      <c r="GA19" s="159"/>
      <c r="GB19" s="159"/>
      <c r="GC19" s="159"/>
      <c r="GD19" s="159"/>
      <c r="GE19" s="159"/>
      <c r="GF19" s="159"/>
      <c r="GG19" s="159"/>
      <c r="GH19" s="159"/>
      <c r="GI19" s="159"/>
      <c r="GJ19" s="159"/>
      <c r="GK19" s="159"/>
      <c r="GL19" s="159"/>
      <c r="GM19" s="159"/>
      <c r="GN19" s="159"/>
      <c r="GO19" s="159"/>
      <c r="GP19" s="159"/>
      <c r="GQ19" s="159"/>
      <c r="GR19" s="159"/>
      <c r="GS19" s="159"/>
      <c r="GT19" s="159"/>
      <c r="GU19" s="159"/>
      <c r="GV19" s="159"/>
      <c r="GW19" s="159"/>
      <c r="GX19" s="159"/>
      <c r="GY19" s="159"/>
      <c r="GZ19" s="159"/>
      <c r="HA19" s="159"/>
      <c r="HB19" s="159"/>
      <c r="HC19" s="159"/>
      <c r="HD19" s="159"/>
      <c r="HE19" s="159"/>
      <c r="HF19" s="159"/>
      <c r="HG19" s="159"/>
      <c r="HH19" s="159"/>
      <c r="HI19" s="159"/>
      <c r="HJ19" s="159"/>
      <c r="HK19" s="159"/>
      <c r="HL19" s="159"/>
      <c r="HM19" s="159"/>
      <c r="HN19" s="159"/>
      <c r="HO19" s="159"/>
      <c r="HP19" s="159"/>
      <c r="HQ19" s="159"/>
      <c r="HR19" s="159"/>
      <c r="HS19" s="159"/>
      <c r="HT19" s="159"/>
      <c r="HU19" s="159"/>
      <c r="HV19" s="159"/>
      <c r="HW19" s="159"/>
      <c r="HX19" s="159"/>
      <c r="HY19" s="159"/>
      <c r="HZ19" s="159"/>
      <c r="IA19" s="159"/>
      <c r="IB19" s="159"/>
      <c r="IC19" s="159"/>
      <c r="ID19" s="159"/>
      <c r="IE19" s="159"/>
      <c r="IF19" s="159"/>
      <c r="IG19" s="159"/>
      <c r="IH19" s="159"/>
      <c r="II19" s="159"/>
      <c r="IJ19" s="159"/>
      <c r="IK19" s="159"/>
      <c r="IL19" s="159"/>
      <c r="IM19" s="159"/>
      <c r="IN19" s="159"/>
      <c r="IO19" s="159"/>
      <c r="IP19" s="159"/>
      <c r="IQ19" s="159"/>
      <c r="IR19" s="159"/>
      <c r="IS19" s="159"/>
      <c r="IT19" s="159"/>
    </row>
    <row r="20" s="125" customFormat="true" ht="29.1" customHeight="true" spans="1:254">
      <c r="A20" s="163" t="s">
        <v>226</v>
      </c>
      <c r="B20" s="163">
        <f>2+6+1+11+2+1</f>
        <v>23</v>
      </c>
      <c r="C20" s="163" t="s">
        <v>227</v>
      </c>
      <c r="D20" s="163"/>
      <c r="E20" s="159"/>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9"/>
      <c r="CS20" s="159"/>
      <c r="CT20" s="159"/>
      <c r="CU20" s="159"/>
      <c r="CV20" s="159"/>
      <c r="CW20" s="159"/>
      <c r="CX20" s="159"/>
      <c r="CY20" s="159"/>
      <c r="CZ20" s="159"/>
      <c r="DA20" s="159"/>
      <c r="DB20" s="159"/>
      <c r="DC20" s="159"/>
      <c r="DD20" s="159"/>
      <c r="DE20" s="159"/>
      <c r="DF20" s="159"/>
      <c r="DG20" s="159"/>
      <c r="DH20" s="159"/>
      <c r="DI20" s="159"/>
      <c r="DJ20" s="159"/>
      <c r="DK20" s="159"/>
      <c r="DL20" s="159"/>
      <c r="DM20" s="159"/>
      <c r="DN20" s="159"/>
      <c r="DO20" s="159"/>
      <c r="DP20" s="159"/>
      <c r="DQ20" s="159"/>
      <c r="DR20" s="159"/>
      <c r="DS20" s="159"/>
      <c r="DT20" s="159"/>
      <c r="DU20" s="159"/>
      <c r="DV20" s="159"/>
      <c r="DW20" s="159"/>
      <c r="DX20" s="159"/>
      <c r="DY20" s="159"/>
      <c r="DZ20" s="159"/>
      <c r="EA20" s="159"/>
      <c r="EB20" s="159"/>
      <c r="EC20" s="159"/>
      <c r="ED20" s="159"/>
      <c r="EE20" s="159"/>
      <c r="EF20" s="159"/>
      <c r="EG20" s="159"/>
      <c r="EH20" s="159"/>
      <c r="EI20" s="159"/>
      <c r="EJ20" s="159"/>
      <c r="EK20" s="159"/>
      <c r="EL20" s="159"/>
      <c r="EM20" s="159"/>
      <c r="EN20" s="159"/>
      <c r="EO20" s="159"/>
      <c r="EP20" s="159"/>
      <c r="EQ20" s="159"/>
      <c r="ER20" s="159"/>
      <c r="ES20" s="159"/>
      <c r="ET20" s="159"/>
      <c r="EU20" s="159"/>
      <c r="EV20" s="159"/>
      <c r="EW20" s="159"/>
      <c r="EX20" s="159"/>
      <c r="EY20" s="159"/>
      <c r="EZ20" s="159"/>
      <c r="FA20" s="159"/>
      <c r="FB20" s="159"/>
      <c r="FC20" s="159"/>
      <c r="FD20" s="159"/>
      <c r="FE20" s="159"/>
      <c r="FF20" s="159"/>
      <c r="FG20" s="159"/>
      <c r="FH20" s="159"/>
      <c r="FI20" s="159"/>
      <c r="FJ20" s="159"/>
      <c r="FK20" s="159"/>
      <c r="FL20" s="159"/>
      <c r="FM20" s="159"/>
      <c r="FN20" s="159"/>
      <c r="FO20" s="159"/>
      <c r="FP20" s="159"/>
      <c r="FQ20" s="159"/>
      <c r="FR20" s="159"/>
      <c r="FS20" s="159"/>
      <c r="FT20" s="159"/>
      <c r="FU20" s="159"/>
      <c r="FV20" s="159"/>
      <c r="FW20" s="159"/>
      <c r="FX20" s="159"/>
      <c r="FY20" s="159"/>
      <c r="FZ20" s="159"/>
      <c r="GA20" s="159"/>
      <c r="GB20" s="159"/>
      <c r="GC20" s="159"/>
      <c r="GD20" s="159"/>
      <c r="GE20" s="159"/>
      <c r="GF20" s="159"/>
      <c r="GG20" s="159"/>
      <c r="GH20" s="159"/>
      <c r="GI20" s="159"/>
      <c r="GJ20" s="159"/>
      <c r="GK20" s="159"/>
      <c r="GL20" s="159"/>
      <c r="GM20" s="159"/>
      <c r="GN20" s="159"/>
      <c r="GO20" s="159"/>
      <c r="GP20" s="159"/>
      <c r="GQ20" s="159"/>
      <c r="GR20" s="159"/>
      <c r="GS20" s="159"/>
      <c r="GT20" s="159"/>
      <c r="GU20" s="159"/>
      <c r="GV20" s="159"/>
      <c r="GW20" s="159"/>
      <c r="GX20" s="159"/>
      <c r="GY20" s="159"/>
      <c r="GZ20" s="159"/>
      <c r="HA20" s="159"/>
      <c r="HB20" s="159"/>
      <c r="HC20" s="159"/>
      <c r="HD20" s="159"/>
      <c r="HE20" s="159"/>
      <c r="HF20" s="159"/>
      <c r="HG20" s="159"/>
      <c r="HH20" s="159"/>
      <c r="HI20" s="159"/>
      <c r="HJ20" s="159"/>
      <c r="HK20" s="159"/>
      <c r="HL20" s="159"/>
      <c r="HM20" s="159"/>
      <c r="HN20" s="159"/>
      <c r="HO20" s="159"/>
      <c r="HP20" s="159"/>
      <c r="HQ20" s="159"/>
      <c r="HR20" s="159"/>
      <c r="HS20" s="159"/>
      <c r="HT20" s="159"/>
      <c r="HU20" s="159"/>
      <c r="HV20" s="159"/>
      <c r="HW20" s="159"/>
      <c r="HX20" s="159"/>
      <c r="HY20" s="159"/>
      <c r="HZ20" s="159"/>
      <c r="IA20" s="159"/>
      <c r="IB20" s="159"/>
      <c r="IC20" s="159"/>
      <c r="ID20" s="159"/>
      <c r="IE20" s="159"/>
      <c r="IF20" s="159"/>
      <c r="IG20" s="159"/>
      <c r="IH20" s="159"/>
      <c r="II20" s="159"/>
      <c r="IJ20" s="159"/>
      <c r="IK20" s="159"/>
      <c r="IL20" s="159"/>
      <c r="IM20" s="159"/>
      <c r="IN20" s="159"/>
      <c r="IO20" s="159"/>
      <c r="IP20" s="159"/>
      <c r="IQ20" s="159"/>
      <c r="IR20" s="159"/>
      <c r="IS20" s="159"/>
      <c r="IT20" s="159"/>
    </row>
    <row r="21" s="125" customFormat="true" ht="29.1" customHeight="true" spans="1:254">
      <c r="A21" s="163" t="s">
        <v>228</v>
      </c>
      <c r="B21" s="163"/>
      <c r="C21" s="163" t="s">
        <v>229</v>
      </c>
      <c r="D21" s="163"/>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c r="CT21" s="159"/>
      <c r="CU21" s="159"/>
      <c r="CV21" s="159"/>
      <c r="CW21" s="159"/>
      <c r="CX21" s="159"/>
      <c r="CY21" s="159"/>
      <c r="CZ21" s="159"/>
      <c r="DA21" s="159"/>
      <c r="DB21" s="159"/>
      <c r="DC21" s="159"/>
      <c r="DD21" s="159"/>
      <c r="DE21" s="159"/>
      <c r="DF21" s="159"/>
      <c r="DG21" s="159"/>
      <c r="DH21" s="159"/>
      <c r="DI21" s="159"/>
      <c r="DJ21" s="159"/>
      <c r="DK21" s="159"/>
      <c r="DL21" s="159"/>
      <c r="DM21" s="159"/>
      <c r="DN21" s="159"/>
      <c r="DO21" s="159"/>
      <c r="DP21" s="159"/>
      <c r="DQ21" s="159"/>
      <c r="DR21" s="159"/>
      <c r="DS21" s="159"/>
      <c r="DT21" s="159"/>
      <c r="DU21" s="159"/>
      <c r="DV21" s="159"/>
      <c r="DW21" s="159"/>
      <c r="DX21" s="159"/>
      <c r="DY21" s="159"/>
      <c r="DZ21" s="159"/>
      <c r="EA21" s="159"/>
      <c r="EB21" s="159"/>
      <c r="EC21" s="159"/>
      <c r="ED21" s="159"/>
      <c r="EE21" s="159"/>
      <c r="EF21" s="159"/>
      <c r="EG21" s="159"/>
      <c r="EH21" s="159"/>
      <c r="EI21" s="159"/>
      <c r="EJ21" s="159"/>
      <c r="EK21" s="159"/>
      <c r="EL21" s="159"/>
      <c r="EM21" s="159"/>
      <c r="EN21" s="159"/>
      <c r="EO21" s="159"/>
      <c r="EP21" s="159"/>
      <c r="EQ21" s="159"/>
      <c r="ER21" s="159"/>
      <c r="ES21" s="159"/>
      <c r="ET21" s="159"/>
      <c r="EU21" s="159"/>
      <c r="EV21" s="159"/>
      <c r="EW21" s="159"/>
      <c r="EX21" s="159"/>
      <c r="EY21" s="159"/>
      <c r="EZ21" s="159"/>
      <c r="FA21" s="159"/>
      <c r="FB21" s="159"/>
      <c r="FC21" s="159"/>
      <c r="FD21" s="159"/>
      <c r="FE21" s="159"/>
      <c r="FF21" s="159"/>
      <c r="FG21" s="159"/>
      <c r="FH21" s="159"/>
      <c r="FI21" s="159"/>
      <c r="FJ21" s="159"/>
      <c r="FK21" s="159"/>
      <c r="FL21" s="159"/>
      <c r="FM21" s="159"/>
      <c r="FN21" s="159"/>
      <c r="FO21" s="159"/>
      <c r="FP21" s="159"/>
      <c r="FQ21" s="159"/>
      <c r="FR21" s="159"/>
      <c r="FS21" s="159"/>
      <c r="FT21" s="159"/>
      <c r="FU21" s="159"/>
      <c r="FV21" s="159"/>
      <c r="FW21" s="159"/>
      <c r="FX21" s="159"/>
      <c r="FY21" s="159"/>
      <c r="FZ21" s="159"/>
      <c r="GA21" s="159"/>
      <c r="GB21" s="159"/>
      <c r="GC21" s="159"/>
      <c r="GD21" s="159"/>
      <c r="GE21" s="159"/>
      <c r="GF21" s="159"/>
      <c r="GG21" s="159"/>
      <c r="GH21" s="159"/>
      <c r="GI21" s="159"/>
      <c r="GJ21" s="159"/>
      <c r="GK21" s="159"/>
      <c r="GL21" s="159"/>
      <c r="GM21" s="159"/>
      <c r="GN21" s="159"/>
      <c r="GO21" s="159"/>
      <c r="GP21" s="159"/>
      <c r="GQ21" s="159"/>
      <c r="GR21" s="159"/>
      <c r="GS21" s="159"/>
      <c r="GT21" s="159"/>
      <c r="GU21" s="159"/>
      <c r="GV21" s="159"/>
      <c r="GW21" s="159"/>
      <c r="GX21" s="159"/>
      <c r="GY21" s="159"/>
      <c r="GZ21" s="159"/>
      <c r="HA21" s="159"/>
      <c r="HB21" s="159"/>
      <c r="HC21" s="159"/>
      <c r="HD21" s="159"/>
      <c r="HE21" s="159"/>
      <c r="HF21" s="159"/>
      <c r="HG21" s="159"/>
      <c r="HH21" s="159"/>
      <c r="HI21" s="159"/>
      <c r="HJ21" s="159"/>
      <c r="HK21" s="159"/>
      <c r="HL21" s="159"/>
      <c r="HM21" s="159"/>
      <c r="HN21" s="159"/>
      <c r="HO21" s="159"/>
      <c r="HP21" s="159"/>
      <c r="HQ21" s="159"/>
      <c r="HR21" s="159"/>
      <c r="HS21" s="159"/>
      <c r="HT21" s="159"/>
      <c r="HU21" s="159"/>
      <c r="HV21" s="159"/>
      <c r="HW21" s="159"/>
      <c r="HX21" s="159"/>
      <c r="HY21" s="159"/>
      <c r="HZ21" s="159"/>
      <c r="IA21" s="159"/>
      <c r="IB21" s="159"/>
      <c r="IC21" s="159"/>
      <c r="ID21" s="159"/>
      <c r="IE21" s="159"/>
      <c r="IF21" s="159"/>
      <c r="IG21" s="159"/>
      <c r="IH21" s="159"/>
      <c r="II21" s="159"/>
      <c r="IJ21" s="159"/>
      <c r="IK21" s="159"/>
      <c r="IL21" s="159"/>
      <c r="IM21" s="159"/>
      <c r="IN21" s="159"/>
      <c r="IO21" s="159"/>
      <c r="IP21" s="159"/>
      <c r="IQ21" s="159"/>
      <c r="IR21" s="159"/>
      <c r="IS21" s="159"/>
      <c r="IT21" s="159"/>
    </row>
    <row r="22" s="125" customFormat="true" ht="29.1" customHeight="true" spans="1:254">
      <c r="A22" s="163" t="s">
        <v>230</v>
      </c>
      <c r="B22" s="163">
        <v>36</v>
      </c>
      <c r="C22" s="163" t="s">
        <v>231</v>
      </c>
      <c r="D22" s="163">
        <v>349</v>
      </c>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c r="BZ22" s="159"/>
      <c r="CA22" s="159"/>
      <c r="CB22" s="159"/>
      <c r="CC22" s="159"/>
      <c r="CD22" s="159"/>
      <c r="CE22" s="159"/>
      <c r="CF22" s="159"/>
      <c r="CG22" s="159"/>
      <c r="CH22" s="159"/>
      <c r="CI22" s="159"/>
      <c r="CJ22" s="159"/>
      <c r="CK22" s="159"/>
      <c r="CL22" s="159"/>
      <c r="CM22" s="159"/>
      <c r="CN22" s="159"/>
      <c r="CO22" s="159"/>
      <c r="CP22" s="159"/>
      <c r="CQ22" s="159"/>
      <c r="CR22" s="159"/>
      <c r="CS22" s="159"/>
      <c r="CT22" s="159"/>
      <c r="CU22" s="159"/>
      <c r="CV22" s="159"/>
      <c r="CW22" s="159"/>
      <c r="CX22" s="159"/>
      <c r="CY22" s="159"/>
      <c r="CZ22" s="159"/>
      <c r="DA22" s="159"/>
      <c r="DB22" s="159"/>
      <c r="DC22" s="159"/>
      <c r="DD22" s="159"/>
      <c r="DE22" s="159"/>
      <c r="DF22" s="159"/>
      <c r="DG22" s="159"/>
      <c r="DH22" s="159"/>
      <c r="DI22" s="159"/>
      <c r="DJ22" s="159"/>
      <c r="DK22" s="159"/>
      <c r="DL22" s="159"/>
      <c r="DM22" s="159"/>
      <c r="DN22" s="159"/>
      <c r="DO22" s="159"/>
      <c r="DP22" s="159"/>
      <c r="DQ22" s="159"/>
      <c r="DR22" s="159"/>
      <c r="DS22" s="159"/>
      <c r="DT22" s="159"/>
      <c r="DU22" s="159"/>
      <c r="DV22" s="159"/>
      <c r="DW22" s="159"/>
      <c r="DX22" s="159"/>
      <c r="DY22" s="159"/>
      <c r="DZ22" s="159"/>
      <c r="EA22" s="159"/>
      <c r="EB22" s="159"/>
      <c r="EC22" s="159"/>
      <c r="ED22" s="159"/>
      <c r="EE22" s="159"/>
      <c r="EF22" s="159"/>
      <c r="EG22" s="159"/>
      <c r="EH22" s="159"/>
      <c r="EI22" s="159"/>
      <c r="EJ22" s="159"/>
      <c r="EK22" s="159"/>
      <c r="EL22" s="159"/>
      <c r="EM22" s="159"/>
      <c r="EN22" s="159"/>
      <c r="EO22" s="159"/>
      <c r="EP22" s="159"/>
      <c r="EQ22" s="159"/>
      <c r="ER22" s="159"/>
      <c r="ES22" s="159"/>
      <c r="ET22" s="159"/>
      <c r="EU22" s="159"/>
      <c r="EV22" s="159"/>
      <c r="EW22" s="159"/>
      <c r="EX22" s="159"/>
      <c r="EY22" s="159"/>
      <c r="EZ22" s="159"/>
      <c r="FA22" s="159"/>
      <c r="FB22" s="159"/>
      <c r="FC22" s="159"/>
      <c r="FD22" s="159"/>
      <c r="FE22" s="159"/>
      <c r="FF22" s="159"/>
      <c r="FG22" s="159"/>
      <c r="FH22" s="159"/>
      <c r="FI22" s="159"/>
      <c r="FJ22" s="159"/>
      <c r="FK22" s="159"/>
      <c r="FL22" s="159"/>
      <c r="FM22" s="159"/>
      <c r="FN22" s="159"/>
      <c r="FO22" s="159"/>
      <c r="FP22" s="159"/>
      <c r="FQ22" s="159"/>
      <c r="FR22" s="159"/>
      <c r="FS22" s="159"/>
      <c r="FT22" s="159"/>
      <c r="FU22" s="159"/>
      <c r="FV22" s="159"/>
      <c r="FW22" s="159"/>
      <c r="FX22" s="159"/>
      <c r="FY22" s="159"/>
      <c r="FZ22" s="159"/>
      <c r="GA22" s="159"/>
      <c r="GB22" s="159"/>
      <c r="GC22" s="159"/>
      <c r="GD22" s="159"/>
      <c r="GE22" s="159"/>
      <c r="GF22" s="159"/>
      <c r="GG22" s="159"/>
      <c r="GH22" s="159"/>
      <c r="GI22" s="159"/>
      <c r="GJ22" s="159"/>
      <c r="GK22" s="159"/>
      <c r="GL22" s="159"/>
      <c r="GM22" s="159"/>
      <c r="GN22" s="159"/>
      <c r="GO22" s="159"/>
      <c r="GP22" s="159"/>
      <c r="GQ22" s="159"/>
      <c r="GR22" s="159"/>
      <c r="GS22" s="159"/>
      <c r="GT22" s="159"/>
      <c r="GU22" s="159"/>
      <c r="GV22" s="159"/>
      <c r="GW22" s="159"/>
      <c r="GX22" s="159"/>
      <c r="GY22" s="159"/>
      <c r="GZ22" s="159"/>
      <c r="HA22" s="159"/>
      <c r="HB22" s="159"/>
      <c r="HC22" s="159"/>
      <c r="HD22" s="159"/>
      <c r="HE22" s="159"/>
      <c r="HF22" s="159"/>
      <c r="HG22" s="159"/>
      <c r="HH22" s="159"/>
      <c r="HI22" s="159"/>
      <c r="HJ22" s="159"/>
      <c r="HK22" s="159"/>
      <c r="HL22" s="159"/>
      <c r="HM22" s="159"/>
      <c r="HN22" s="159"/>
      <c r="HO22" s="159"/>
      <c r="HP22" s="159"/>
      <c r="HQ22" s="159"/>
      <c r="HR22" s="159"/>
      <c r="HS22" s="159"/>
      <c r="HT22" s="159"/>
      <c r="HU22" s="159"/>
      <c r="HV22" s="159"/>
      <c r="HW22" s="159"/>
      <c r="HX22" s="159"/>
      <c r="HY22" s="159"/>
      <c r="HZ22" s="159"/>
      <c r="IA22" s="159"/>
      <c r="IB22" s="159"/>
      <c r="IC22" s="159"/>
      <c r="ID22" s="159"/>
      <c r="IE22" s="159"/>
      <c r="IF22" s="159"/>
      <c r="IG22" s="159"/>
      <c r="IH22" s="159"/>
      <c r="II22" s="159"/>
      <c r="IJ22" s="159"/>
      <c r="IK22" s="159"/>
      <c r="IL22" s="159"/>
      <c r="IM22" s="159"/>
      <c r="IN22" s="159"/>
      <c r="IO22" s="159"/>
      <c r="IP22" s="159"/>
      <c r="IQ22" s="159"/>
      <c r="IR22" s="159"/>
      <c r="IS22" s="159"/>
      <c r="IT22" s="159"/>
    </row>
    <row r="23" s="125" customFormat="true" ht="29.1" customHeight="true" spans="1:254">
      <c r="A23" s="163"/>
      <c r="B23" s="163"/>
      <c r="C23" s="163" t="s">
        <v>232</v>
      </c>
      <c r="D23" s="16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c r="DE23" s="159"/>
      <c r="DF23" s="159"/>
      <c r="DG23" s="159"/>
      <c r="DH23" s="159"/>
      <c r="DI23" s="159"/>
      <c r="DJ23" s="159"/>
      <c r="DK23" s="159"/>
      <c r="DL23" s="159"/>
      <c r="DM23" s="159"/>
      <c r="DN23" s="159"/>
      <c r="DO23" s="159"/>
      <c r="DP23" s="159"/>
      <c r="DQ23" s="159"/>
      <c r="DR23" s="159"/>
      <c r="DS23" s="159"/>
      <c r="DT23" s="159"/>
      <c r="DU23" s="159"/>
      <c r="DV23" s="159"/>
      <c r="DW23" s="159"/>
      <c r="DX23" s="159"/>
      <c r="DY23" s="159"/>
      <c r="DZ23" s="159"/>
      <c r="EA23" s="159"/>
      <c r="EB23" s="159"/>
      <c r="EC23" s="159"/>
      <c r="ED23" s="159"/>
      <c r="EE23" s="159"/>
      <c r="EF23" s="159"/>
      <c r="EG23" s="159"/>
      <c r="EH23" s="159"/>
      <c r="EI23" s="159"/>
      <c r="EJ23" s="159"/>
      <c r="EK23" s="159"/>
      <c r="EL23" s="159"/>
      <c r="EM23" s="159"/>
      <c r="EN23" s="159"/>
      <c r="EO23" s="159"/>
      <c r="EP23" s="159"/>
      <c r="EQ23" s="159"/>
      <c r="ER23" s="159"/>
      <c r="ES23" s="159"/>
      <c r="ET23" s="159"/>
      <c r="EU23" s="159"/>
      <c r="EV23" s="159"/>
      <c r="EW23" s="159"/>
      <c r="EX23" s="159"/>
      <c r="EY23" s="159"/>
      <c r="EZ23" s="159"/>
      <c r="FA23" s="159"/>
      <c r="FB23" s="159"/>
      <c r="FC23" s="159"/>
      <c r="FD23" s="159"/>
      <c r="FE23" s="159"/>
      <c r="FF23" s="159"/>
      <c r="FG23" s="159"/>
      <c r="FH23" s="159"/>
      <c r="FI23" s="159"/>
      <c r="FJ23" s="159"/>
      <c r="FK23" s="159"/>
      <c r="FL23" s="159"/>
      <c r="FM23" s="159"/>
      <c r="FN23" s="159"/>
      <c r="FO23" s="159"/>
      <c r="FP23" s="159"/>
      <c r="FQ23" s="159"/>
      <c r="FR23" s="159"/>
      <c r="FS23" s="159"/>
      <c r="FT23" s="159"/>
      <c r="FU23" s="159"/>
      <c r="FV23" s="159"/>
      <c r="FW23" s="159"/>
      <c r="FX23" s="159"/>
      <c r="FY23" s="159"/>
      <c r="FZ23" s="159"/>
      <c r="GA23" s="159"/>
      <c r="GB23" s="159"/>
      <c r="GC23" s="159"/>
      <c r="GD23" s="159"/>
      <c r="GE23" s="159"/>
      <c r="GF23" s="159"/>
      <c r="GG23" s="159"/>
      <c r="GH23" s="159"/>
      <c r="GI23" s="159"/>
      <c r="GJ23" s="159"/>
      <c r="GK23" s="159"/>
      <c r="GL23" s="159"/>
      <c r="GM23" s="159"/>
      <c r="GN23" s="159"/>
      <c r="GO23" s="159"/>
      <c r="GP23" s="159"/>
      <c r="GQ23" s="159"/>
      <c r="GR23" s="159"/>
      <c r="GS23" s="159"/>
      <c r="GT23" s="159"/>
      <c r="GU23" s="159"/>
      <c r="GV23" s="159"/>
      <c r="GW23" s="159"/>
      <c r="GX23" s="159"/>
      <c r="GY23" s="159"/>
      <c r="GZ23" s="159"/>
      <c r="HA23" s="159"/>
      <c r="HB23" s="159"/>
      <c r="HC23" s="159"/>
      <c r="HD23" s="159"/>
      <c r="HE23" s="159"/>
      <c r="HF23" s="159"/>
      <c r="HG23" s="159"/>
      <c r="HH23" s="159"/>
      <c r="HI23" s="159"/>
      <c r="HJ23" s="159"/>
      <c r="HK23" s="159"/>
      <c r="HL23" s="159"/>
      <c r="HM23" s="159"/>
      <c r="HN23" s="159"/>
      <c r="HO23" s="159"/>
      <c r="HP23" s="159"/>
      <c r="HQ23" s="159"/>
      <c r="HR23" s="159"/>
      <c r="HS23" s="159"/>
      <c r="HT23" s="159"/>
      <c r="HU23" s="159"/>
      <c r="HV23" s="159"/>
      <c r="HW23" s="159"/>
      <c r="HX23" s="159"/>
      <c r="HY23" s="159"/>
      <c r="HZ23" s="159"/>
      <c r="IA23" s="159"/>
      <c r="IB23" s="159"/>
      <c r="IC23" s="159"/>
      <c r="ID23" s="159"/>
      <c r="IE23" s="159"/>
      <c r="IF23" s="159"/>
      <c r="IG23" s="159"/>
      <c r="IH23" s="159"/>
      <c r="II23" s="159"/>
      <c r="IJ23" s="159"/>
      <c r="IK23" s="159"/>
      <c r="IL23" s="159"/>
      <c r="IM23" s="159"/>
      <c r="IN23" s="159"/>
      <c r="IO23" s="159"/>
      <c r="IP23" s="159"/>
      <c r="IQ23" s="159"/>
      <c r="IR23" s="159"/>
      <c r="IS23" s="159"/>
      <c r="IT23" s="159"/>
    </row>
    <row r="24" s="143" customFormat="true" ht="29.1" customHeight="true" spans="1:254">
      <c r="A24" s="162" t="s">
        <v>165</v>
      </c>
      <c r="B24" s="162">
        <f>B19+B20+B21+B22</f>
        <v>408</v>
      </c>
      <c r="C24" s="162" t="s">
        <v>233</v>
      </c>
      <c r="D24" s="164">
        <f>D19+D20+D21+D22+D23</f>
        <v>408</v>
      </c>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2"/>
      <c r="EF24" s="142"/>
      <c r="EG24" s="142"/>
      <c r="EH24" s="142"/>
      <c r="EI24" s="142"/>
      <c r="EJ24" s="142"/>
      <c r="EK24" s="142"/>
      <c r="EL24" s="142"/>
      <c r="EM24" s="142"/>
      <c r="EN24" s="142"/>
      <c r="EO24" s="142"/>
      <c r="EP24" s="142"/>
      <c r="EQ24" s="142"/>
      <c r="ER24" s="142"/>
      <c r="ES24" s="142"/>
      <c r="ET24" s="142"/>
      <c r="EU24" s="142"/>
      <c r="EV24" s="142"/>
      <c r="EW24" s="142"/>
      <c r="EX24" s="142"/>
      <c r="EY24" s="142"/>
      <c r="EZ24" s="142"/>
      <c r="FA24" s="142"/>
      <c r="FB24" s="142"/>
      <c r="FC24" s="142"/>
      <c r="FD24" s="142"/>
      <c r="FE24" s="142"/>
      <c r="FF24" s="142"/>
      <c r="FG24" s="142"/>
      <c r="FH24" s="142"/>
      <c r="FI24" s="142"/>
      <c r="FJ24" s="142"/>
      <c r="FK24" s="142"/>
      <c r="FL24" s="142"/>
      <c r="FM24" s="142"/>
      <c r="FN24" s="142"/>
      <c r="FO24" s="142"/>
      <c r="FP24" s="142"/>
      <c r="FQ24" s="142"/>
      <c r="FR24" s="142"/>
      <c r="FS24" s="142"/>
      <c r="FT24" s="142"/>
      <c r="FU24" s="142"/>
      <c r="FV24" s="142"/>
      <c r="FW24" s="142"/>
      <c r="FX24" s="142"/>
      <c r="FY24" s="142"/>
      <c r="FZ24" s="142"/>
      <c r="GA24" s="142"/>
      <c r="GB24" s="142"/>
      <c r="GC24" s="142"/>
      <c r="GD24" s="142"/>
      <c r="GE24" s="142"/>
      <c r="GF24" s="142"/>
      <c r="GG24" s="142"/>
      <c r="GH24" s="142"/>
      <c r="GI24" s="142"/>
      <c r="GJ24" s="142"/>
      <c r="GK24" s="142"/>
      <c r="GL24" s="142"/>
      <c r="GM24" s="142"/>
      <c r="GN24" s="142"/>
      <c r="GO24" s="142"/>
      <c r="GP24" s="142"/>
      <c r="GQ24" s="142"/>
      <c r="GR24" s="142"/>
      <c r="GS24" s="142"/>
      <c r="GT24" s="142"/>
      <c r="GU24" s="142"/>
      <c r="GV24" s="142"/>
      <c r="GW24" s="142"/>
      <c r="GX24" s="142"/>
      <c r="GY24" s="142"/>
      <c r="GZ24" s="142"/>
      <c r="HA24" s="142"/>
      <c r="HB24" s="142"/>
      <c r="HC24" s="142"/>
      <c r="HD24" s="142"/>
      <c r="HE24" s="142"/>
      <c r="HF24" s="142"/>
      <c r="HG24" s="142"/>
      <c r="HH24" s="142"/>
      <c r="HI24" s="142"/>
      <c r="HJ24" s="142"/>
      <c r="HK24" s="142"/>
      <c r="HL24" s="142"/>
      <c r="HM24" s="142"/>
      <c r="HN24" s="142"/>
      <c r="HO24" s="142"/>
      <c r="HP24" s="142"/>
      <c r="HQ24" s="142"/>
      <c r="HR24" s="142"/>
      <c r="HS24" s="142"/>
      <c r="HT24" s="142"/>
      <c r="HU24" s="142"/>
      <c r="HV24" s="142"/>
      <c r="HW24" s="142"/>
      <c r="HX24" s="142"/>
      <c r="HY24" s="142"/>
      <c r="HZ24" s="142"/>
      <c r="IA24" s="142"/>
      <c r="IB24" s="142"/>
      <c r="IC24" s="142"/>
      <c r="ID24" s="142"/>
      <c r="IE24" s="142"/>
      <c r="IF24" s="142"/>
      <c r="IG24" s="142"/>
      <c r="IH24" s="142"/>
      <c r="II24" s="166"/>
      <c r="IJ24" s="166"/>
      <c r="IK24" s="166"/>
      <c r="IL24" s="166"/>
      <c r="IM24" s="166"/>
      <c r="IN24" s="166"/>
      <c r="IO24" s="166"/>
      <c r="IP24" s="166"/>
      <c r="IQ24" s="166"/>
      <c r="IR24" s="166"/>
      <c r="IS24" s="166"/>
      <c r="IT24" s="166"/>
    </row>
    <row r="25" s="158" customFormat="true" ht="22.5" customHeight="true" spans="1:242">
      <c r="A25" s="128"/>
      <c r="B25" s="128"/>
      <c r="C25" s="128"/>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5"/>
      <c r="BL25" s="165"/>
      <c r="BM25" s="165"/>
      <c r="BN25" s="165"/>
      <c r="BO25" s="165"/>
      <c r="BP25" s="165"/>
      <c r="BQ25" s="165"/>
      <c r="BR25" s="165"/>
      <c r="BS25" s="165"/>
      <c r="BT25" s="165"/>
      <c r="BU25" s="165"/>
      <c r="BV25" s="165"/>
      <c r="BW25" s="165"/>
      <c r="BX25" s="165"/>
      <c r="BY25" s="165"/>
      <c r="BZ25" s="165"/>
      <c r="CA25" s="165"/>
      <c r="CB25" s="165"/>
      <c r="CC25" s="165"/>
      <c r="CD25" s="165"/>
      <c r="CE25" s="165"/>
      <c r="CF25" s="165"/>
      <c r="CG25" s="165"/>
      <c r="CH25" s="165"/>
      <c r="CI25" s="165"/>
      <c r="CJ25" s="165"/>
      <c r="CK25" s="165"/>
      <c r="CL25" s="165"/>
      <c r="CM25" s="165"/>
      <c r="CN25" s="165"/>
      <c r="CO25" s="165"/>
      <c r="CP25" s="165"/>
      <c r="CQ25" s="165"/>
      <c r="CR25" s="165"/>
      <c r="CS25" s="165"/>
      <c r="CT25" s="165"/>
      <c r="CU25" s="165"/>
      <c r="CV25" s="165"/>
      <c r="CW25" s="165"/>
      <c r="CX25" s="165"/>
      <c r="CY25" s="165"/>
      <c r="CZ25" s="165"/>
      <c r="DA25" s="165"/>
      <c r="DB25" s="165"/>
      <c r="DC25" s="165"/>
      <c r="DD25" s="165"/>
      <c r="DE25" s="165"/>
      <c r="DF25" s="165"/>
      <c r="DG25" s="165"/>
      <c r="DH25" s="165"/>
      <c r="DI25" s="165"/>
      <c r="DJ25" s="165"/>
      <c r="DK25" s="165"/>
      <c r="DL25" s="165"/>
      <c r="DM25" s="165"/>
      <c r="DN25" s="165"/>
      <c r="DO25" s="165"/>
      <c r="DP25" s="165"/>
      <c r="DQ25" s="165"/>
      <c r="DR25" s="165"/>
      <c r="DS25" s="165"/>
      <c r="DT25" s="165"/>
      <c r="DU25" s="165"/>
      <c r="DV25" s="165"/>
      <c r="DW25" s="165"/>
      <c r="DX25" s="165"/>
      <c r="DY25" s="165"/>
      <c r="DZ25" s="165"/>
      <c r="EA25" s="165"/>
      <c r="EB25" s="165"/>
      <c r="EC25" s="165"/>
      <c r="ED25" s="165"/>
      <c r="EE25" s="165"/>
      <c r="EF25" s="165"/>
      <c r="EG25" s="165"/>
      <c r="EH25" s="165"/>
      <c r="EI25" s="165"/>
      <c r="EJ25" s="165"/>
      <c r="EK25" s="165"/>
      <c r="EL25" s="165"/>
      <c r="EM25" s="165"/>
      <c r="EN25" s="165"/>
      <c r="EO25" s="165"/>
      <c r="EP25" s="165"/>
      <c r="EQ25" s="165"/>
      <c r="ER25" s="165"/>
      <c r="ES25" s="165"/>
      <c r="ET25" s="165"/>
      <c r="EU25" s="165"/>
      <c r="EV25" s="165"/>
      <c r="EW25" s="165"/>
      <c r="EX25" s="165"/>
      <c r="EY25" s="165"/>
      <c r="EZ25" s="165"/>
      <c r="FA25" s="165"/>
      <c r="FB25" s="165"/>
      <c r="FC25" s="165"/>
      <c r="FD25" s="165"/>
      <c r="FE25" s="165"/>
      <c r="FF25" s="165"/>
      <c r="FG25" s="165"/>
      <c r="FH25" s="165"/>
      <c r="FI25" s="165"/>
      <c r="FJ25" s="165"/>
      <c r="FK25" s="165"/>
      <c r="FL25" s="165"/>
      <c r="FM25" s="165"/>
      <c r="FN25" s="165"/>
      <c r="FO25" s="165"/>
      <c r="FP25" s="165"/>
      <c r="FQ25" s="165"/>
      <c r="FR25" s="165"/>
      <c r="FS25" s="165"/>
      <c r="FT25" s="165"/>
      <c r="FU25" s="165"/>
      <c r="FV25" s="165"/>
      <c r="FW25" s="165"/>
      <c r="FX25" s="165"/>
      <c r="FY25" s="165"/>
      <c r="FZ25" s="165"/>
      <c r="GA25" s="165"/>
      <c r="GB25" s="165"/>
      <c r="GC25" s="165"/>
      <c r="GD25" s="165"/>
      <c r="GE25" s="165"/>
      <c r="GF25" s="165"/>
      <c r="GG25" s="165"/>
      <c r="GH25" s="165"/>
      <c r="GI25" s="165"/>
      <c r="GJ25" s="165"/>
      <c r="GK25" s="165"/>
      <c r="GL25" s="165"/>
      <c r="GM25" s="165"/>
      <c r="GN25" s="165"/>
      <c r="GO25" s="165"/>
      <c r="GP25" s="165"/>
      <c r="GQ25" s="165"/>
      <c r="GR25" s="165"/>
      <c r="GS25" s="165"/>
      <c r="GT25" s="165"/>
      <c r="GU25" s="165"/>
      <c r="GV25" s="165"/>
      <c r="GW25" s="165"/>
      <c r="GX25" s="165"/>
      <c r="GY25" s="165"/>
      <c r="GZ25" s="165"/>
      <c r="HA25" s="165"/>
      <c r="HB25" s="165"/>
      <c r="HC25" s="165"/>
      <c r="HD25" s="165"/>
      <c r="HE25" s="165"/>
      <c r="HF25" s="165"/>
      <c r="HG25" s="165"/>
      <c r="HH25" s="165"/>
      <c r="HI25" s="165"/>
      <c r="HJ25" s="165"/>
      <c r="HK25" s="165"/>
      <c r="HL25" s="165"/>
      <c r="HM25" s="165"/>
      <c r="HN25" s="165"/>
      <c r="HO25" s="165"/>
      <c r="HP25" s="165"/>
      <c r="HQ25" s="165"/>
      <c r="HR25" s="165"/>
      <c r="HS25" s="165"/>
      <c r="HT25" s="165"/>
      <c r="HU25" s="165"/>
      <c r="HV25" s="165"/>
      <c r="HW25" s="165"/>
      <c r="HX25" s="165"/>
      <c r="HY25" s="165"/>
      <c r="HZ25" s="165"/>
      <c r="IA25" s="165"/>
      <c r="IB25" s="165"/>
      <c r="IC25" s="165"/>
      <c r="ID25" s="165"/>
      <c r="IE25" s="165"/>
      <c r="IF25" s="165"/>
      <c r="IG25" s="165"/>
      <c r="IH25" s="165"/>
    </row>
    <row r="26" s="125" customFormat="true" ht="22.5" customHeight="true" spans="1:254">
      <c r="A26" s="128"/>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8"/>
      <c r="DD26" s="128"/>
      <c r="DE26" s="128"/>
      <c r="DF26" s="128"/>
      <c r="DG26" s="128"/>
      <c r="DH26" s="128"/>
      <c r="DI26" s="128"/>
      <c r="DJ26" s="128"/>
      <c r="DK26" s="128"/>
      <c r="DL26" s="128"/>
      <c r="DM26" s="128"/>
      <c r="DN26" s="128"/>
      <c r="DO26" s="128"/>
      <c r="DP26" s="128"/>
      <c r="DQ26" s="128"/>
      <c r="DR26" s="128"/>
      <c r="DS26" s="128"/>
      <c r="DT26" s="128"/>
      <c r="DU26" s="128"/>
      <c r="DV26" s="128"/>
      <c r="DW26" s="128"/>
      <c r="DX26" s="128"/>
      <c r="DY26" s="128"/>
      <c r="DZ26" s="128"/>
      <c r="EA26" s="128"/>
      <c r="EB26" s="128"/>
      <c r="EC26" s="128"/>
      <c r="ED26" s="128"/>
      <c r="EE26" s="128"/>
      <c r="EF26" s="128"/>
      <c r="EG26" s="128"/>
      <c r="EH26" s="128"/>
      <c r="EI26" s="128"/>
      <c r="EJ26" s="128"/>
      <c r="EK26" s="128"/>
      <c r="EL26" s="128"/>
      <c r="EM26" s="128"/>
      <c r="EN26" s="128"/>
      <c r="EO26" s="128"/>
      <c r="EP26" s="128"/>
      <c r="EQ26" s="128"/>
      <c r="ER26" s="128"/>
      <c r="ES26" s="128"/>
      <c r="ET26" s="128"/>
      <c r="EU26" s="128"/>
      <c r="EV26" s="128"/>
      <c r="EW26" s="128"/>
      <c r="EX26" s="128"/>
      <c r="EY26" s="128"/>
      <c r="EZ26" s="128"/>
      <c r="FA26" s="128"/>
      <c r="FB26" s="128"/>
      <c r="FC26" s="128"/>
      <c r="FD26" s="128"/>
      <c r="FE26" s="128"/>
      <c r="FF26" s="128"/>
      <c r="FG26" s="128"/>
      <c r="FH26" s="128"/>
      <c r="FI26" s="128"/>
      <c r="FJ26" s="128"/>
      <c r="FK26" s="128"/>
      <c r="FL26" s="128"/>
      <c r="FM26" s="128"/>
      <c r="FN26" s="128"/>
      <c r="FO26" s="128"/>
      <c r="FP26" s="128"/>
      <c r="FQ26" s="128"/>
      <c r="FR26" s="128"/>
      <c r="FS26" s="128"/>
      <c r="FT26" s="128"/>
      <c r="FU26" s="128"/>
      <c r="FV26" s="128"/>
      <c r="FW26" s="128"/>
      <c r="FX26" s="128"/>
      <c r="FY26" s="128"/>
      <c r="FZ26" s="128"/>
      <c r="GA26" s="128"/>
      <c r="GB26" s="128"/>
      <c r="GC26" s="128"/>
      <c r="GD26" s="128"/>
      <c r="GE26" s="128"/>
      <c r="GF26" s="128"/>
      <c r="GG26" s="128"/>
      <c r="GH26" s="128"/>
      <c r="GI26" s="128"/>
      <c r="GJ26" s="128"/>
      <c r="GK26" s="128"/>
      <c r="GL26" s="128"/>
      <c r="GM26" s="128"/>
      <c r="GN26" s="128"/>
      <c r="GO26" s="128"/>
      <c r="GP26" s="128"/>
      <c r="GQ26" s="128"/>
      <c r="GR26" s="128"/>
      <c r="GS26" s="128"/>
      <c r="GT26" s="128"/>
      <c r="GU26" s="128"/>
      <c r="GV26" s="128"/>
      <c r="GW26" s="128"/>
      <c r="GX26" s="128"/>
      <c r="GY26" s="128"/>
      <c r="GZ26" s="128"/>
      <c r="HA26" s="128"/>
      <c r="HB26" s="128"/>
      <c r="HC26" s="128"/>
      <c r="HD26" s="128"/>
      <c r="HE26" s="128"/>
      <c r="HF26" s="128"/>
      <c r="HG26" s="128"/>
      <c r="HH26" s="128"/>
      <c r="HI26" s="128"/>
      <c r="HJ26" s="128"/>
      <c r="HK26" s="128"/>
      <c r="HL26" s="128"/>
      <c r="HM26" s="128"/>
      <c r="HN26" s="128"/>
      <c r="HO26" s="128"/>
      <c r="HP26" s="128"/>
      <c r="HQ26" s="128"/>
      <c r="HR26" s="128"/>
      <c r="HS26" s="128"/>
      <c r="HT26" s="128"/>
      <c r="HU26" s="128"/>
      <c r="HV26" s="128"/>
      <c r="HW26" s="128"/>
      <c r="HX26" s="128"/>
      <c r="HY26" s="128"/>
      <c r="HZ26" s="128"/>
      <c r="IA26" s="128"/>
      <c r="IB26" s="128"/>
      <c r="IC26" s="128"/>
      <c r="ID26" s="128"/>
      <c r="IE26" s="128"/>
      <c r="IF26" s="128"/>
      <c r="IG26" s="128"/>
      <c r="IH26" s="128"/>
      <c r="II26" s="159"/>
      <c r="IJ26" s="159"/>
      <c r="IK26" s="159"/>
      <c r="IL26" s="159"/>
      <c r="IM26" s="159"/>
      <c r="IN26" s="159"/>
      <c r="IO26" s="159"/>
      <c r="IP26" s="159"/>
      <c r="IQ26" s="159"/>
      <c r="IR26" s="159"/>
      <c r="IS26" s="159"/>
      <c r="IT26" s="159"/>
    </row>
  </sheetData>
  <mergeCells count="3">
    <mergeCell ref="A2:D2"/>
    <mergeCell ref="A4:B4"/>
    <mergeCell ref="C4:D4"/>
  </mergeCells>
  <printOptions horizontalCentered="true"/>
  <pageMargins left="0.35" right="0.35" top="0.63" bottom="0.59" header="0.47" footer="0.55"/>
  <pageSetup paperSize="9" scale="85" firstPageNumber="7" orientation="portrait" useFirstPageNumber="true" horizontalDpi="600" verticalDpi="600"/>
  <headerFooter alignWithMargins="0" scaleWithDoc="0">
    <oddFooter>&amp;C&amp;"Arial"&amp;10第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21"/>
  <sheetViews>
    <sheetView showGridLines="0" showZeros="0" workbookViewId="0">
      <pane xSplit="1" ySplit="5" topLeftCell="B16" activePane="bottomRight" state="frozen"/>
      <selection/>
      <selection pane="topRight"/>
      <selection pane="bottomLeft"/>
      <selection pane="bottomRight" activeCell="M1274" sqref="M1274"/>
    </sheetView>
  </sheetViews>
  <sheetFormatPr defaultColWidth="9" defaultRowHeight="14.25"/>
  <cols>
    <col min="1" max="1" width="40.875" style="128" customWidth="true"/>
    <col min="2" max="2" width="14" style="128" customWidth="true"/>
    <col min="3" max="3" width="42.1666666666667" style="128" customWidth="true"/>
    <col min="4" max="4" width="13.1666666666667" style="128" customWidth="true"/>
    <col min="5" max="237" width="9" style="128" customWidth="true"/>
    <col min="238" max="16372" width="9" style="125" customWidth="true"/>
    <col min="16373" max="16384" width="9" style="125"/>
  </cols>
  <sheetData>
    <row r="1" s="125" customFormat="true" ht="23.1" customHeight="true" spans="1:237">
      <c r="A1" s="94" t="s">
        <v>234</v>
      </c>
      <c r="B1" s="94"/>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c r="FA1" s="128"/>
      <c r="FB1" s="128"/>
      <c r="FC1" s="128"/>
      <c r="FD1" s="128"/>
      <c r="FE1" s="128"/>
      <c r="FF1" s="128"/>
      <c r="FG1" s="128"/>
      <c r="FH1" s="128"/>
      <c r="FI1" s="128"/>
      <c r="FJ1" s="128"/>
      <c r="FK1" s="128"/>
      <c r="FL1" s="128"/>
      <c r="FM1" s="128"/>
      <c r="FN1" s="128"/>
      <c r="FO1" s="128"/>
      <c r="FP1" s="128"/>
      <c r="FQ1" s="128"/>
      <c r="FR1" s="128"/>
      <c r="FS1" s="128"/>
      <c r="FT1" s="128"/>
      <c r="FU1" s="128"/>
      <c r="FV1" s="128"/>
      <c r="FW1" s="128"/>
      <c r="FX1" s="128"/>
      <c r="FY1" s="128"/>
      <c r="FZ1" s="128"/>
      <c r="GA1" s="128"/>
      <c r="GB1" s="128"/>
      <c r="GC1" s="128"/>
      <c r="GD1" s="128"/>
      <c r="GE1" s="128"/>
      <c r="GF1" s="128"/>
      <c r="GG1" s="128"/>
      <c r="GH1" s="128"/>
      <c r="GI1" s="128"/>
      <c r="GJ1" s="128"/>
      <c r="GK1" s="128"/>
      <c r="GL1" s="128"/>
      <c r="GM1" s="128"/>
      <c r="GN1" s="128"/>
      <c r="GO1" s="128"/>
      <c r="GP1" s="128"/>
      <c r="GQ1" s="128"/>
      <c r="GR1" s="128"/>
      <c r="GS1" s="128"/>
      <c r="GT1" s="128"/>
      <c r="GU1" s="128"/>
      <c r="GV1" s="128"/>
      <c r="GW1" s="128"/>
      <c r="GX1" s="128"/>
      <c r="GY1" s="128"/>
      <c r="GZ1" s="128"/>
      <c r="HA1" s="128"/>
      <c r="HB1" s="128"/>
      <c r="HC1" s="128"/>
      <c r="HD1" s="128"/>
      <c r="HE1" s="128"/>
      <c r="HF1" s="128"/>
      <c r="HG1" s="128"/>
      <c r="HH1" s="128"/>
      <c r="HI1" s="128"/>
      <c r="HJ1" s="128"/>
      <c r="HK1" s="128"/>
      <c r="HL1" s="128"/>
      <c r="HM1" s="128"/>
      <c r="HN1" s="128"/>
      <c r="HO1" s="128"/>
      <c r="HP1" s="128"/>
      <c r="HQ1" s="128"/>
      <c r="HR1" s="128"/>
      <c r="HS1" s="128"/>
      <c r="HT1" s="128"/>
      <c r="HU1" s="128"/>
      <c r="HV1" s="128"/>
      <c r="HW1" s="128"/>
      <c r="HX1" s="128"/>
      <c r="HY1" s="128"/>
      <c r="HZ1" s="128"/>
      <c r="IA1" s="128"/>
      <c r="IB1" s="128"/>
      <c r="IC1" s="128"/>
    </row>
    <row r="2" s="125" customFormat="true" ht="30" customHeight="true" spans="1:237">
      <c r="A2" s="129" t="s">
        <v>235</v>
      </c>
      <c r="B2" s="129"/>
      <c r="C2" s="129"/>
      <c r="D2" s="129"/>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row>
    <row r="3" s="125" customFormat="true" ht="26.1" customHeight="true" spans="1:237">
      <c r="A3" s="128"/>
      <c r="B3" s="94"/>
      <c r="C3" s="128"/>
      <c r="D3" s="128" t="s">
        <v>65</v>
      </c>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c r="FA3" s="128"/>
      <c r="FB3" s="128"/>
      <c r="FC3" s="128"/>
      <c r="FD3" s="128"/>
      <c r="FE3" s="128"/>
      <c r="FF3" s="128"/>
      <c r="FG3" s="128"/>
      <c r="FH3" s="128"/>
      <c r="FI3" s="128"/>
      <c r="FJ3" s="128"/>
      <c r="FK3" s="128"/>
      <c r="FL3" s="128"/>
      <c r="FM3" s="128"/>
      <c r="FN3" s="128"/>
      <c r="FO3" s="128"/>
      <c r="FP3" s="128"/>
      <c r="FQ3" s="128"/>
      <c r="FR3" s="128"/>
      <c r="FS3" s="128"/>
      <c r="FT3" s="128"/>
      <c r="FU3" s="128"/>
      <c r="FV3" s="128"/>
      <c r="FW3" s="128"/>
      <c r="FX3" s="128"/>
      <c r="FY3" s="128"/>
      <c r="FZ3" s="128"/>
      <c r="GA3" s="128"/>
      <c r="GB3" s="128"/>
      <c r="GC3" s="128"/>
      <c r="GD3" s="128"/>
      <c r="GE3" s="128"/>
      <c r="GF3" s="128"/>
      <c r="GG3" s="128"/>
      <c r="GH3" s="128"/>
      <c r="GI3" s="128"/>
      <c r="GJ3" s="128"/>
      <c r="GK3" s="128"/>
      <c r="GL3" s="128"/>
      <c r="GM3" s="128"/>
      <c r="GN3" s="128"/>
      <c r="GO3" s="128"/>
      <c r="GP3" s="128"/>
      <c r="GQ3" s="128"/>
      <c r="GR3" s="128"/>
      <c r="GS3" s="128"/>
      <c r="GT3" s="128"/>
      <c r="GU3" s="128"/>
      <c r="GV3" s="128"/>
      <c r="GW3" s="128"/>
      <c r="GX3" s="128"/>
      <c r="GY3" s="128"/>
      <c r="GZ3" s="128"/>
      <c r="HA3" s="128"/>
      <c r="HB3" s="128"/>
      <c r="HC3" s="128"/>
      <c r="HD3" s="128"/>
      <c r="HE3" s="128"/>
      <c r="HF3" s="128"/>
      <c r="HG3" s="128"/>
      <c r="HH3" s="128"/>
      <c r="HI3" s="128"/>
      <c r="HJ3" s="128"/>
      <c r="HK3" s="128"/>
      <c r="HL3" s="128"/>
      <c r="HM3" s="128"/>
      <c r="HN3" s="128"/>
      <c r="HO3" s="128"/>
      <c r="HP3" s="128"/>
      <c r="HQ3" s="128"/>
      <c r="HR3" s="128"/>
      <c r="HS3" s="128"/>
      <c r="HT3" s="128"/>
      <c r="HU3" s="128"/>
      <c r="HV3" s="128"/>
      <c r="HW3" s="128"/>
      <c r="HX3" s="128"/>
      <c r="HY3" s="128"/>
      <c r="HZ3" s="128"/>
      <c r="IA3" s="128"/>
      <c r="IB3" s="128"/>
      <c r="IC3" s="128"/>
    </row>
    <row r="4" s="126" customFormat="true" ht="30.95" customHeight="true" spans="1:4">
      <c r="A4" s="130" t="s">
        <v>236</v>
      </c>
      <c r="B4" s="130"/>
      <c r="C4" s="480" t="s">
        <v>237</v>
      </c>
      <c r="D4" s="481"/>
    </row>
    <row r="5" s="126" customFormat="true" ht="30.95" customHeight="true" spans="1:4">
      <c r="A5" s="130" t="s">
        <v>238</v>
      </c>
      <c r="B5" s="62" t="s">
        <v>69</v>
      </c>
      <c r="C5" s="130" t="s">
        <v>239</v>
      </c>
      <c r="D5" s="62" t="s">
        <v>69</v>
      </c>
    </row>
    <row r="6" s="126" customFormat="true" ht="30.95" customHeight="true" spans="1:4">
      <c r="A6" s="133" t="s">
        <v>240</v>
      </c>
      <c r="B6" s="482">
        <v>19413</v>
      </c>
      <c r="C6" s="133" t="s">
        <v>240</v>
      </c>
      <c r="D6" s="482">
        <v>25593</v>
      </c>
    </row>
    <row r="7" s="126" customFormat="true" ht="30.95" customHeight="true" spans="1:4">
      <c r="A7" s="133" t="s">
        <v>241</v>
      </c>
      <c r="B7" s="482">
        <v>58886.13</v>
      </c>
      <c r="C7" s="133" t="s">
        <v>241</v>
      </c>
      <c r="D7" s="482">
        <v>45401</v>
      </c>
    </row>
    <row r="8" s="126" customFormat="true" ht="30.95" customHeight="true" spans="1:4">
      <c r="A8" s="133" t="s">
        <v>242</v>
      </c>
      <c r="B8" s="482">
        <v>155077</v>
      </c>
      <c r="C8" s="133" t="s">
        <v>242</v>
      </c>
      <c r="D8" s="482">
        <v>151969</v>
      </c>
    </row>
    <row r="9" s="126" customFormat="true" ht="30.95" customHeight="true" spans="1:4">
      <c r="A9" s="133" t="s">
        <v>243</v>
      </c>
      <c r="B9" s="482">
        <v>120773</v>
      </c>
      <c r="C9" s="133" t="s">
        <v>243</v>
      </c>
      <c r="D9" s="482">
        <v>91513</v>
      </c>
    </row>
    <row r="10" s="126" customFormat="true" ht="30.95" customHeight="true" spans="1:4">
      <c r="A10" s="133" t="s">
        <v>244</v>
      </c>
      <c r="B10" s="482">
        <v>130857</v>
      </c>
      <c r="C10" s="133" t="s">
        <v>245</v>
      </c>
      <c r="D10" s="482">
        <v>112426</v>
      </c>
    </row>
    <row r="11" s="126" customFormat="true" ht="30.95" customHeight="true" spans="1:4">
      <c r="A11" s="133" t="s">
        <v>246</v>
      </c>
      <c r="B11" s="482">
        <v>1875</v>
      </c>
      <c r="C11" s="133" t="s">
        <v>246</v>
      </c>
      <c r="D11" s="482">
        <v>2444</v>
      </c>
    </row>
    <row r="12" s="126" customFormat="true" ht="30.95" customHeight="true" spans="1:4">
      <c r="A12" s="133" t="s">
        <v>247</v>
      </c>
      <c r="B12" s="482">
        <v>10489.45</v>
      </c>
      <c r="C12" s="133" t="s">
        <v>247</v>
      </c>
      <c r="D12" s="482">
        <v>10587</v>
      </c>
    </row>
    <row r="13" s="126" customFormat="true" ht="30.95" customHeight="true" spans="1:4">
      <c r="A13" s="136"/>
      <c r="B13" s="482"/>
      <c r="C13" s="136"/>
      <c r="D13" s="482"/>
    </row>
    <row r="14" s="126" customFormat="true" ht="30.95" customHeight="true" spans="1:4">
      <c r="A14" s="137"/>
      <c r="B14" s="482"/>
      <c r="C14" s="137"/>
      <c r="D14" s="482"/>
    </row>
    <row r="15" s="126" customFormat="true" ht="30.95" customHeight="true" spans="1:4">
      <c r="A15" s="138"/>
      <c r="B15" s="482"/>
      <c r="C15" s="138"/>
      <c r="D15" s="482"/>
    </row>
    <row r="16" s="126" customFormat="true" ht="30.95" customHeight="true" spans="1:4">
      <c r="A16" s="137"/>
      <c r="B16" s="482"/>
      <c r="C16" s="137"/>
      <c r="D16" s="482"/>
    </row>
    <row r="17" s="127" customFormat="true" ht="30.95" customHeight="true" spans="1:244">
      <c r="A17" s="130" t="s">
        <v>194</v>
      </c>
      <c r="B17" s="139">
        <f>SUM(B6:B16)</f>
        <v>497370.58</v>
      </c>
      <c r="C17" s="130" t="s">
        <v>195</v>
      </c>
      <c r="D17" s="139">
        <f>SUM(D6:D16)</f>
        <v>439933</v>
      </c>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c r="DG17" s="142"/>
      <c r="DH17" s="142"/>
      <c r="DI17" s="142"/>
      <c r="DJ17" s="142"/>
      <c r="DK17" s="142"/>
      <c r="DL17" s="142"/>
      <c r="DM17" s="142"/>
      <c r="DN17" s="142"/>
      <c r="DO17" s="142"/>
      <c r="DP17" s="142"/>
      <c r="DQ17" s="142"/>
      <c r="DR17" s="142"/>
      <c r="DS17" s="142"/>
      <c r="DT17" s="142"/>
      <c r="DU17" s="142"/>
      <c r="DV17" s="142"/>
      <c r="DW17" s="142"/>
      <c r="DX17" s="142"/>
      <c r="DY17" s="142"/>
      <c r="DZ17" s="142"/>
      <c r="EA17" s="142"/>
      <c r="EB17" s="142"/>
      <c r="EC17" s="142"/>
      <c r="ED17" s="142"/>
      <c r="EE17" s="142"/>
      <c r="EF17" s="142"/>
      <c r="EG17" s="142"/>
      <c r="EH17" s="142"/>
      <c r="EI17" s="142"/>
      <c r="EJ17" s="142"/>
      <c r="EK17" s="142"/>
      <c r="EL17" s="142"/>
      <c r="EM17" s="142"/>
      <c r="EN17" s="142"/>
      <c r="EO17" s="142"/>
      <c r="EP17" s="142"/>
      <c r="EQ17" s="142"/>
      <c r="ER17" s="142"/>
      <c r="ES17" s="142"/>
      <c r="ET17" s="142"/>
      <c r="EU17" s="142"/>
      <c r="EV17" s="142"/>
      <c r="EW17" s="142"/>
      <c r="EX17" s="142"/>
      <c r="EY17" s="142"/>
      <c r="EZ17" s="142"/>
      <c r="FA17" s="142"/>
      <c r="FB17" s="142"/>
      <c r="FC17" s="142"/>
      <c r="FD17" s="142"/>
      <c r="FE17" s="142"/>
      <c r="FF17" s="142"/>
      <c r="FG17" s="142"/>
      <c r="FH17" s="142"/>
      <c r="FI17" s="142"/>
      <c r="FJ17" s="142"/>
      <c r="FK17" s="142"/>
      <c r="FL17" s="142"/>
      <c r="FM17" s="142"/>
      <c r="FN17" s="142"/>
      <c r="FO17" s="142"/>
      <c r="FP17" s="142"/>
      <c r="FQ17" s="142"/>
      <c r="FR17" s="142"/>
      <c r="FS17" s="142"/>
      <c r="FT17" s="142"/>
      <c r="FU17" s="142"/>
      <c r="FV17" s="142"/>
      <c r="FW17" s="142"/>
      <c r="FX17" s="142"/>
      <c r="FY17" s="142"/>
      <c r="FZ17" s="142"/>
      <c r="GA17" s="142"/>
      <c r="GB17" s="142"/>
      <c r="GC17" s="142"/>
      <c r="GD17" s="142"/>
      <c r="GE17" s="142"/>
      <c r="GF17" s="142"/>
      <c r="GG17" s="142"/>
      <c r="GH17" s="142"/>
      <c r="GI17" s="142"/>
      <c r="GJ17" s="142"/>
      <c r="GK17" s="142"/>
      <c r="GL17" s="142"/>
      <c r="GM17" s="142"/>
      <c r="GN17" s="142"/>
      <c r="GO17" s="142"/>
      <c r="GP17" s="142"/>
      <c r="GQ17" s="142"/>
      <c r="GR17" s="142"/>
      <c r="GS17" s="142"/>
      <c r="GT17" s="142"/>
      <c r="GU17" s="142"/>
      <c r="GV17" s="142"/>
      <c r="GW17" s="142"/>
      <c r="GX17" s="142"/>
      <c r="GY17" s="142"/>
      <c r="GZ17" s="142"/>
      <c r="HA17" s="142"/>
      <c r="HB17" s="142"/>
      <c r="HC17" s="142"/>
      <c r="HD17" s="142"/>
      <c r="HE17" s="142"/>
      <c r="HF17" s="142"/>
      <c r="HG17" s="142"/>
      <c r="HH17" s="142"/>
      <c r="HI17" s="142"/>
      <c r="HJ17" s="142"/>
      <c r="HK17" s="142"/>
      <c r="HL17" s="142"/>
      <c r="HM17" s="142"/>
      <c r="HN17" s="142"/>
      <c r="HO17" s="142"/>
      <c r="HP17" s="142"/>
      <c r="HQ17" s="142"/>
      <c r="HR17" s="142"/>
      <c r="HS17" s="142"/>
      <c r="HT17" s="142"/>
      <c r="HU17" s="142"/>
      <c r="HV17" s="142"/>
      <c r="HW17" s="142"/>
      <c r="HX17" s="142"/>
      <c r="HY17" s="142"/>
      <c r="HZ17" s="142"/>
      <c r="IA17" s="142"/>
      <c r="IB17" s="142"/>
      <c r="IC17" s="142"/>
      <c r="ID17" s="143"/>
      <c r="IE17" s="143"/>
      <c r="IF17" s="143"/>
      <c r="IG17" s="143"/>
      <c r="IH17" s="143"/>
      <c r="II17" s="143"/>
      <c r="IJ17" s="143"/>
    </row>
    <row r="18" s="126" customFormat="true" ht="30.95" customHeight="true" spans="1:4">
      <c r="A18" s="141" t="s">
        <v>248</v>
      </c>
      <c r="B18" s="482">
        <v>427447</v>
      </c>
      <c r="C18" s="137" t="s">
        <v>249</v>
      </c>
      <c r="D18" s="482">
        <v>484914</v>
      </c>
    </row>
    <row r="19" s="126" customFormat="true" ht="30.95" customHeight="true" spans="1:4">
      <c r="A19" s="141" t="s">
        <v>250</v>
      </c>
      <c r="B19" s="482">
        <v>31157</v>
      </c>
      <c r="C19" s="141" t="s">
        <v>251</v>
      </c>
      <c r="D19" s="482">
        <v>31128</v>
      </c>
    </row>
    <row r="20" s="127" customFormat="true" ht="30.95" customHeight="true" spans="1:244">
      <c r="A20" s="130" t="s">
        <v>165</v>
      </c>
      <c r="B20" s="139">
        <f>B17+B18+B19</f>
        <v>955974.58</v>
      </c>
      <c r="C20" s="130" t="s">
        <v>166</v>
      </c>
      <c r="D20" s="139">
        <f>D17+D18+D19</f>
        <v>955975</v>
      </c>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c r="CN20" s="142"/>
      <c r="CO20" s="142"/>
      <c r="CP20" s="142"/>
      <c r="CQ20" s="142"/>
      <c r="CR20" s="142"/>
      <c r="CS20" s="142"/>
      <c r="CT20" s="142"/>
      <c r="CU20" s="142"/>
      <c r="CV20" s="142"/>
      <c r="CW20" s="142"/>
      <c r="CX20" s="142"/>
      <c r="CY20" s="142"/>
      <c r="CZ20" s="142"/>
      <c r="DA20" s="142"/>
      <c r="DB20" s="142"/>
      <c r="DC20" s="142"/>
      <c r="DD20" s="142"/>
      <c r="DE20" s="142"/>
      <c r="DF20" s="142"/>
      <c r="DG20" s="142"/>
      <c r="DH20" s="142"/>
      <c r="DI20" s="142"/>
      <c r="DJ20" s="142"/>
      <c r="DK20" s="142"/>
      <c r="DL20" s="142"/>
      <c r="DM20" s="142"/>
      <c r="DN20" s="142"/>
      <c r="DO20" s="142"/>
      <c r="DP20" s="142"/>
      <c r="DQ20" s="142"/>
      <c r="DR20" s="142"/>
      <c r="DS20" s="142"/>
      <c r="DT20" s="142"/>
      <c r="DU20" s="142"/>
      <c r="DV20" s="142"/>
      <c r="DW20" s="142"/>
      <c r="DX20" s="142"/>
      <c r="DY20" s="142"/>
      <c r="DZ20" s="142"/>
      <c r="EA20" s="142"/>
      <c r="EB20" s="142"/>
      <c r="EC20" s="142"/>
      <c r="ED20" s="142"/>
      <c r="EE20" s="142"/>
      <c r="EF20" s="142"/>
      <c r="EG20" s="142"/>
      <c r="EH20" s="142"/>
      <c r="EI20" s="142"/>
      <c r="EJ20" s="142"/>
      <c r="EK20" s="142"/>
      <c r="EL20" s="142"/>
      <c r="EM20" s="142"/>
      <c r="EN20" s="142"/>
      <c r="EO20" s="142"/>
      <c r="EP20" s="142"/>
      <c r="EQ20" s="142"/>
      <c r="ER20" s="142"/>
      <c r="ES20" s="142"/>
      <c r="ET20" s="142"/>
      <c r="EU20" s="142"/>
      <c r="EV20" s="142"/>
      <c r="EW20" s="142"/>
      <c r="EX20" s="142"/>
      <c r="EY20" s="142"/>
      <c r="EZ20" s="142"/>
      <c r="FA20" s="142"/>
      <c r="FB20" s="142"/>
      <c r="FC20" s="142"/>
      <c r="FD20" s="142"/>
      <c r="FE20" s="142"/>
      <c r="FF20" s="142"/>
      <c r="FG20" s="142"/>
      <c r="FH20" s="142"/>
      <c r="FI20" s="142"/>
      <c r="FJ20" s="142"/>
      <c r="FK20" s="142"/>
      <c r="FL20" s="142"/>
      <c r="FM20" s="142"/>
      <c r="FN20" s="142"/>
      <c r="FO20" s="142"/>
      <c r="FP20" s="142"/>
      <c r="FQ20" s="142"/>
      <c r="FR20" s="142"/>
      <c r="FS20" s="142"/>
      <c r="FT20" s="142"/>
      <c r="FU20" s="142"/>
      <c r="FV20" s="142"/>
      <c r="FW20" s="142"/>
      <c r="FX20" s="142"/>
      <c r="FY20" s="142"/>
      <c r="FZ20" s="142"/>
      <c r="GA20" s="142"/>
      <c r="GB20" s="142"/>
      <c r="GC20" s="142"/>
      <c r="GD20" s="142"/>
      <c r="GE20" s="142"/>
      <c r="GF20" s="142"/>
      <c r="GG20" s="142"/>
      <c r="GH20" s="142"/>
      <c r="GI20" s="142"/>
      <c r="GJ20" s="142"/>
      <c r="GK20" s="142"/>
      <c r="GL20" s="142"/>
      <c r="GM20" s="142"/>
      <c r="GN20" s="142"/>
      <c r="GO20" s="142"/>
      <c r="GP20" s="142"/>
      <c r="GQ20" s="142"/>
      <c r="GR20" s="142"/>
      <c r="GS20" s="142"/>
      <c r="GT20" s="142"/>
      <c r="GU20" s="142"/>
      <c r="GV20" s="142"/>
      <c r="GW20" s="142"/>
      <c r="GX20" s="142"/>
      <c r="GY20" s="142"/>
      <c r="GZ20" s="142"/>
      <c r="HA20" s="142"/>
      <c r="HB20" s="142"/>
      <c r="HC20" s="142"/>
      <c r="HD20" s="142"/>
      <c r="HE20" s="142"/>
      <c r="HF20" s="142"/>
      <c r="HG20" s="142"/>
      <c r="HH20" s="142"/>
      <c r="HI20" s="142"/>
      <c r="HJ20" s="142"/>
      <c r="HK20" s="142"/>
      <c r="HL20" s="142"/>
      <c r="HM20" s="142"/>
      <c r="HN20" s="142"/>
      <c r="HO20" s="142"/>
      <c r="HP20" s="142"/>
      <c r="HQ20" s="142"/>
      <c r="HR20" s="142"/>
      <c r="HS20" s="142"/>
      <c r="HT20" s="142"/>
      <c r="HU20" s="142"/>
      <c r="HV20" s="142"/>
      <c r="HW20" s="142"/>
      <c r="HX20" s="142"/>
      <c r="HY20" s="142"/>
      <c r="HZ20" s="142"/>
      <c r="IA20" s="142"/>
      <c r="IB20" s="142"/>
      <c r="IC20" s="142"/>
      <c r="ID20" s="143"/>
      <c r="IE20" s="143"/>
      <c r="IF20" s="143"/>
      <c r="IG20" s="143"/>
      <c r="IH20" s="143"/>
      <c r="II20" s="143"/>
      <c r="IJ20" s="143"/>
    </row>
    <row r="21" ht="21" customHeight="true"/>
  </sheetData>
  <mergeCells count="3">
    <mergeCell ref="A2:D2"/>
    <mergeCell ref="A4:B4"/>
    <mergeCell ref="C4:D4"/>
  </mergeCells>
  <printOptions horizontalCentered="true"/>
  <pageMargins left="0.35" right="0.35" top="0.51" bottom="0.59" header="0.47" footer="0.55"/>
  <pageSetup paperSize="9" scale="50" firstPageNumber="14" orientation="landscape" useFirstPageNumber="true" horizontalDpi="600" verticalDpi="600"/>
  <headerFooter alignWithMargins="0" scaleWithDoc="0">
    <oddFooter>&amp;C&amp;"Arial"&amp;10第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32"/>
  <sheetViews>
    <sheetView showGridLines="0" showZeros="0" zoomScale="85" zoomScaleNormal="85" workbookViewId="0">
      <selection activeCell="M1274" sqref="M1274"/>
    </sheetView>
  </sheetViews>
  <sheetFormatPr defaultColWidth="9" defaultRowHeight="13.5" outlineLevelCol="6"/>
  <cols>
    <col min="1" max="1" width="9" style="451"/>
    <col min="2" max="2" width="32.625" style="451" customWidth="true"/>
    <col min="3" max="5" width="10.625" style="454" customWidth="true"/>
    <col min="6" max="7" width="14.625" style="455" customWidth="true"/>
    <col min="8" max="16384" width="9" style="451"/>
  </cols>
  <sheetData>
    <row r="1" s="451" customFormat="true" ht="28" customHeight="true" spans="1:7">
      <c r="A1" s="191" t="s">
        <v>252</v>
      </c>
      <c r="B1" s="456"/>
      <c r="C1" s="454"/>
      <c r="D1" s="454"/>
      <c r="E1" s="454"/>
      <c r="F1" s="455"/>
      <c r="G1" s="455"/>
    </row>
    <row r="2" s="452" customFormat="true" ht="35" customHeight="true" spans="1:7">
      <c r="A2" s="457" t="s">
        <v>253</v>
      </c>
      <c r="B2" s="457"/>
      <c r="C2" s="458"/>
      <c r="D2" s="458"/>
      <c r="E2" s="458"/>
      <c r="F2" s="474"/>
      <c r="G2" s="474"/>
    </row>
    <row r="3" s="451" customFormat="true" ht="28" customHeight="true" spans="3:7">
      <c r="C3" s="454"/>
      <c r="D3" s="454"/>
      <c r="E3" s="454"/>
      <c r="F3" s="455"/>
      <c r="G3" s="475" t="s">
        <v>65</v>
      </c>
    </row>
    <row r="4" s="451" customFormat="true" ht="28" customHeight="true" spans="1:7">
      <c r="A4" s="459" t="s">
        <v>254</v>
      </c>
      <c r="B4" s="460"/>
      <c r="C4" s="461" t="s">
        <v>255</v>
      </c>
      <c r="D4" s="461"/>
      <c r="E4" s="461" t="s">
        <v>256</v>
      </c>
      <c r="F4" s="476"/>
      <c r="G4" s="476"/>
    </row>
    <row r="5" s="451" customFormat="true" ht="45" customHeight="true" spans="1:7">
      <c r="A5" s="459" t="s">
        <v>257</v>
      </c>
      <c r="B5" s="459" t="s">
        <v>258</v>
      </c>
      <c r="C5" s="462" t="s">
        <v>259</v>
      </c>
      <c r="D5" s="462" t="s">
        <v>260</v>
      </c>
      <c r="E5" s="462" t="s">
        <v>259</v>
      </c>
      <c r="F5" s="477" t="s">
        <v>261</v>
      </c>
      <c r="G5" s="477" t="s">
        <v>262</v>
      </c>
    </row>
    <row r="6" s="453" customFormat="true" ht="28" customHeight="true" spans="1:7">
      <c r="A6" s="463">
        <v>101</v>
      </c>
      <c r="B6" s="464" t="s">
        <v>263</v>
      </c>
      <c r="C6" s="465">
        <f>SUM(C7:C22)</f>
        <v>41200</v>
      </c>
      <c r="D6" s="466">
        <f>SUM(D7:D22)</f>
        <v>41876</v>
      </c>
      <c r="E6" s="466">
        <f>SUM(E7:E22)</f>
        <v>44000</v>
      </c>
      <c r="F6" s="478">
        <f>ROUND(E6/C6-1,4)*100</f>
        <v>6.8</v>
      </c>
      <c r="G6" s="478">
        <f>ROUND(E6/D6-1,4)*100</f>
        <v>5.07</v>
      </c>
    </row>
    <row r="7" s="451" customFormat="true" ht="28" customHeight="true" spans="1:7">
      <c r="A7" s="467">
        <v>10101</v>
      </c>
      <c r="B7" s="468" t="s">
        <v>264</v>
      </c>
      <c r="C7" s="469">
        <v>13719</v>
      </c>
      <c r="D7" s="470">
        <v>15540</v>
      </c>
      <c r="E7" s="470">
        <v>15060</v>
      </c>
      <c r="F7" s="479">
        <f t="shared" ref="F7:F33" si="0">ROUND(E7/C7-1,4)*100</f>
        <v>9.77</v>
      </c>
      <c r="G7" s="479">
        <f t="shared" ref="G7:G33" si="1">ROUND(E7/D7-1,4)*100</f>
        <v>-3.09</v>
      </c>
    </row>
    <row r="8" s="451" customFormat="true" ht="28" customHeight="true" spans="1:7">
      <c r="A8" s="467">
        <v>10104</v>
      </c>
      <c r="B8" s="468" t="s">
        <v>265</v>
      </c>
      <c r="C8" s="469">
        <v>3524</v>
      </c>
      <c r="D8" s="470"/>
      <c r="E8" s="470">
        <v>3730</v>
      </c>
      <c r="F8" s="479">
        <f t="shared" si="0"/>
        <v>5.85</v>
      </c>
      <c r="G8" s="479"/>
    </row>
    <row r="9" s="451" customFormat="true" ht="28" customHeight="true" spans="1:7">
      <c r="A9" s="467">
        <v>10105</v>
      </c>
      <c r="B9" s="468" t="s">
        <v>266</v>
      </c>
      <c r="C9" s="469">
        <v>0</v>
      </c>
      <c r="D9" s="470">
        <v>2245</v>
      </c>
      <c r="E9" s="470">
        <v>0</v>
      </c>
      <c r="F9" s="479"/>
      <c r="G9" s="479">
        <f t="shared" si="1"/>
        <v>-100</v>
      </c>
    </row>
    <row r="10" s="451" customFormat="true" ht="28" customHeight="true" spans="1:7">
      <c r="A10" s="467">
        <v>10106</v>
      </c>
      <c r="B10" s="468" t="s">
        <v>267</v>
      </c>
      <c r="C10" s="469">
        <v>1458</v>
      </c>
      <c r="D10" s="470"/>
      <c r="E10" s="470">
        <v>1565</v>
      </c>
      <c r="F10" s="479">
        <f t="shared" si="0"/>
        <v>7.34</v>
      </c>
      <c r="G10" s="479"/>
    </row>
    <row r="11" s="451" customFormat="true" ht="28" customHeight="true" spans="1:7">
      <c r="A11" s="467">
        <v>10107</v>
      </c>
      <c r="B11" s="468" t="s">
        <v>268</v>
      </c>
      <c r="C11" s="469">
        <v>0</v>
      </c>
      <c r="D11" s="470">
        <v>1486</v>
      </c>
      <c r="E11" s="470">
        <v>0</v>
      </c>
      <c r="F11" s="479"/>
      <c r="G11" s="479">
        <f t="shared" si="1"/>
        <v>-100</v>
      </c>
    </row>
    <row r="12" s="451" customFormat="true" ht="28" customHeight="true" spans="1:7">
      <c r="A12" s="467">
        <v>10109</v>
      </c>
      <c r="B12" s="468" t="s">
        <v>269</v>
      </c>
      <c r="C12" s="469">
        <v>4584</v>
      </c>
      <c r="D12" s="470"/>
      <c r="E12" s="470">
        <v>4500</v>
      </c>
      <c r="F12" s="479">
        <f t="shared" si="0"/>
        <v>-1.83</v>
      </c>
      <c r="G12" s="479"/>
    </row>
    <row r="13" s="451" customFormat="true" ht="28" customHeight="true" spans="1:7">
      <c r="A13" s="467">
        <v>10110</v>
      </c>
      <c r="B13" s="468" t="s">
        <v>270</v>
      </c>
      <c r="C13" s="469">
        <v>2509</v>
      </c>
      <c r="D13" s="470">
        <v>4379</v>
      </c>
      <c r="E13" s="470">
        <v>3010</v>
      </c>
      <c r="F13" s="479">
        <f t="shared" si="0"/>
        <v>19.97</v>
      </c>
      <c r="G13" s="479">
        <f t="shared" si="1"/>
        <v>-31.26</v>
      </c>
    </row>
    <row r="14" s="451" customFormat="true" ht="28" customHeight="true" spans="1:7">
      <c r="A14" s="467">
        <v>10111</v>
      </c>
      <c r="B14" s="468" t="s">
        <v>271</v>
      </c>
      <c r="C14" s="469">
        <v>698</v>
      </c>
      <c r="D14" s="470">
        <v>3057</v>
      </c>
      <c r="E14" s="470">
        <v>860</v>
      </c>
      <c r="F14" s="479">
        <f t="shared" si="0"/>
        <v>23.21</v>
      </c>
      <c r="G14" s="479">
        <f t="shared" si="1"/>
        <v>-71.87</v>
      </c>
    </row>
    <row r="15" s="451" customFormat="true" ht="28" customHeight="true" spans="1:7">
      <c r="A15" s="467">
        <v>10112</v>
      </c>
      <c r="B15" s="468" t="s">
        <v>272</v>
      </c>
      <c r="C15" s="469">
        <v>1504</v>
      </c>
      <c r="D15" s="470">
        <v>881</v>
      </c>
      <c r="E15" s="470">
        <v>1500</v>
      </c>
      <c r="F15" s="479">
        <f t="shared" si="0"/>
        <v>-0.27</v>
      </c>
      <c r="G15" s="479">
        <f t="shared" si="1"/>
        <v>70.26</v>
      </c>
    </row>
    <row r="16" s="451" customFormat="true" ht="28" customHeight="true" spans="1:7">
      <c r="A16" s="467">
        <v>10113</v>
      </c>
      <c r="B16" s="468" t="s">
        <v>273</v>
      </c>
      <c r="C16" s="469">
        <v>2687</v>
      </c>
      <c r="D16" s="470">
        <v>1395</v>
      </c>
      <c r="E16" s="470">
        <v>2480</v>
      </c>
      <c r="F16" s="479">
        <f t="shared" si="0"/>
        <v>-7.7</v>
      </c>
      <c r="G16" s="479">
        <f t="shared" si="1"/>
        <v>77.78</v>
      </c>
    </row>
    <row r="17" s="451" customFormat="true" ht="28" customHeight="true" spans="1:7">
      <c r="A17" s="467">
        <v>10114</v>
      </c>
      <c r="B17" s="468" t="s">
        <v>274</v>
      </c>
      <c r="C17" s="469">
        <v>262</v>
      </c>
      <c r="D17" s="470">
        <v>2003</v>
      </c>
      <c r="E17" s="470">
        <v>260</v>
      </c>
      <c r="F17" s="479">
        <f t="shared" si="0"/>
        <v>-0.76</v>
      </c>
      <c r="G17" s="479">
        <f t="shared" si="1"/>
        <v>-87.02</v>
      </c>
    </row>
    <row r="18" s="451" customFormat="true" ht="28" customHeight="true" spans="1:7">
      <c r="A18" s="467">
        <v>10118</v>
      </c>
      <c r="B18" s="468" t="s">
        <v>275</v>
      </c>
      <c r="C18" s="469">
        <v>1025</v>
      </c>
      <c r="D18" s="470">
        <v>236</v>
      </c>
      <c r="E18" s="470">
        <v>1220</v>
      </c>
      <c r="F18" s="479">
        <f t="shared" si="0"/>
        <v>19.02</v>
      </c>
      <c r="G18" s="479">
        <f t="shared" si="1"/>
        <v>416.95</v>
      </c>
    </row>
    <row r="19" s="451" customFormat="true" ht="28" customHeight="true" spans="1:7">
      <c r="A19" s="467">
        <v>10119</v>
      </c>
      <c r="B19" s="468" t="s">
        <v>276</v>
      </c>
      <c r="C19" s="469">
        <v>9164</v>
      </c>
      <c r="D19" s="470">
        <v>987</v>
      </c>
      <c r="E19" s="470">
        <v>9750</v>
      </c>
      <c r="F19" s="479">
        <f t="shared" si="0"/>
        <v>6.39</v>
      </c>
      <c r="G19" s="479">
        <f t="shared" si="1"/>
        <v>887.84</v>
      </c>
    </row>
    <row r="20" s="451" customFormat="true" ht="28" customHeight="true" spans="1:7">
      <c r="A20" s="467">
        <v>10120</v>
      </c>
      <c r="B20" s="468" t="s">
        <v>277</v>
      </c>
      <c r="C20" s="469">
        <v>0</v>
      </c>
      <c r="D20" s="470">
        <v>9604</v>
      </c>
      <c r="E20" s="470">
        <v>0</v>
      </c>
      <c r="F20" s="479"/>
      <c r="G20" s="479">
        <f t="shared" si="1"/>
        <v>-100</v>
      </c>
    </row>
    <row r="21" s="451" customFormat="true" ht="28" customHeight="true" spans="1:7">
      <c r="A21" s="467">
        <v>10121</v>
      </c>
      <c r="B21" s="468" t="s">
        <v>278</v>
      </c>
      <c r="C21" s="469">
        <v>66</v>
      </c>
      <c r="D21" s="470">
        <v>63</v>
      </c>
      <c r="E21" s="470">
        <v>65</v>
      </c>
      <c r="F21" s="479">
        <f t="shared" si="0"/>
        <v>-1.52</v>
      </c>
      <c r="G21" s="479">
        <f t="shared" si="1"/>
        <v>3.17</v>
      </c>
    </row>
    <row r="22" s="451" customFormat="true" ht="28" customHeight="true" spans="1:7">
      <c r="A22" s="467">
        <v>10199</v>
      </c>
      <c r="B22" s="468" t="s">
        <v>279</v>
      </c>
      <c r="C22" s="469">
        <v>0</v>
      </c>
      <c r="D22" s="470"/>
      <c r="E22" s="470">
        <v>0</v>
      </c>
      <c r="F22" s="479"/>
      <c r="G22" s="479"/>
    </row>
    <row r="23" s="453" customFormat="true" ht="28" customHeight="true" spans="1:7">
      <c r="A23" s="463">
        <v>103</v>
      </c>
      <c r="B23" s="464" t="s">
        <v>280</v>
      </c>
      <c r="C23" s="465">
        <f>SUM(C24:C31)</f>
        <v>16000</v>
      </c>
      <c r="D23" s="466">
        <f>SUM(D24:D31)</f>
        <v>16939</v>
      </c>
      <c r="E23" s="466">
        <f>SUM(E24:E31)</f>
        <v>17460</v>
      </c>
      <c r="F23" s="478">
        <f t="shared" si="0"/>
        <v>9.13</v>
      </c>
      <c r="G23" s="478">
        <f t="shared" si="1"/>
        <v>3.08</v>
      </c>
    </row>
    <row r="24" s="451" customFormat="true" ht="28" customHeight="true" spans="1:7">
      <c r="A24" s="467">
        <v>10302</v>
      </c>
      <c r="B24" s="471" t="s">
        <v>281</v>
      </c>
      <c r="C24" s="469">
        <v>2463</v>
      </c>
      <c r="D24" s="470">
        <v>4337</v>
      </c>
      <c r="E24" s="470">
        <v>3900</v>
      </c>
      <c r="F24" s="479">
        <f t="shared" si="0"/>
        <v>58.34</v>
      </c>
      <c r="G24" s="479">
        <f t="shared" si="1"/>
        <v>-10.08</v>
      </c>
    </row>
    <row r="25" s="451" customFormat="true" ht="28" customHeight="true" spans="1:7">
      <c r="A25" s="467">
        <v>10304</v>
      </c>
      <c r="B25" s="471" t="s">
        <v>282</v>
      </c>
      <c r="C25" s="469">
        <v>3088</v>
      </c>
      <c r="D25" s="470">
        <v>1007</v>
      </c>
      <c r="E25" s="470">
        <v>1600</v>
      </c>
      <c r="F25" s="479">
        <f t="shared" si="0"/>
        <v>-48.19</v>
      </c>
      <c r="G25" s="479">
        <f t="shared" si="1"/>
        <v>58.89</v>
      </c>
    </row>
    <row r="26" s="451" customFormat="true" ht="28" customHeight="true" spans="1:7">
      <c r="A26" s="467">
        <v>10305</v>
      </c>
      <c r="B26" s="471" t="s">
        <v>283</v>
      </c>
      <c r="C26" s="469">
        <v>3077</v>
      </c>
      <c r="D26" s="470">
        <v>4954</v>
      </c>
      <c r="E26" s="470">
        <v>4060</v>
      </c>
      <c r="F26" s="479">
        <f t="shared" si="0"/>
        <v>31.95</v>
      </c>
      <c r="G26" s="479">
        <f t="shared" si="1"/>
        <v>-18.05</v>
      </c>
    </row>
    <row r="27" s="451" customFormat="true" ht="28" customHeight="true" spans="1:7">
      <c r="A27" s="467">
        <v>10306</v>
      </c>
      <c r="B27" s="471" t="s">
        <v>284</v>
      </c>
      <c r="C27" s="469">
        <v>0</v>
      </c>
      <c r="D27" s="470"/>
      <c r="E27" s="470">
        <v>0</v>
      </c>
      <c r="F27" s="479"/>
      <c r="G27" s="479"/>
    </row>
    <row r="28" s="451" customFormat="true" ht="28" customHeight="true" spans="1:7">
      <c r="A28" s="467">
        <v>10307</v>
      </c>
      <c r="B28" s="471" t="s">
        <v>285</v>
      </c>
      <c r="C28" s="469">
        <v>3461</v>
      </c>
      <c r="D28" s="470">
        <v>3155</v>
      </c>
      <c r="E28" s="470">
        <v>3800</v>
      </c>
      <c r="F28" s="479">
        <f t="shared" si="0"/>
        <v>9.79</v>
      </c>
      <c r="G28" s="479">
        <f t="shared" si="1"/>
        <v>20.44</v>
      </c>
    </row>
    <row r="29" s="451" customFormat="true" ht="28" customHeight="true" spans="1:7">
      <c r="A29" s="467">
        <v>10308</v>
      </c>
      <c r="B29" s="471" t="s">
        <v>286</v>
      </c>
      <c r="C29" s="469">
        <v>436</v>
      </c>
      <c r="D29" s="470">
        <v>300</v>
      </c>
      <c r="E29" s="470">
        <v>0</v>
      </c>
      <c r="F29" s="479">
        <f t="shared" si="0"/>
        <v>-100</v>
      </c>
      <c r="G29" s="479">
        <f t="shared" si="1"/>
        <v>-100</v>
      </c>
    </row>
    <row r="30" s="451" customFormat="true" ht="28" customHeight="true" spans="1:7">
      <c r="A30" s="467">
        <v>10309</v>
      </c>
      <c r="B30" s="471" t="s">
        <v>287</v>
      </c>
      <c r="C30" s="469">
        <v>3199</v>
      </c>
      <c r="D30" s="470">
        <v>2813</v>
      </c>
      <c r="E30" s="470">
        <v>3800</v>
      </c>
      <c r="F30" s="479">
        <f t="shared" si="0"/>
        <v>18.79</v>
      </c>
      <c r="G30" s="479">
        <f t="shared" si="1"/>
        <v>35.09</v>
      </c>
    </row>
    <row r="31" s="451" customFormat="true" ht="28" customHeight="true" spans="1:7">
      <c r="A31" s="467">
        <v>10399</v>
      </c>
      <c r="B31" s="471" t="s">
        <v>288</v>
      </c>
      <c r="C31" s="469">
        <v>276</v>
      </c>
      <c r="D31" s="470">
        <v>373</v>
      </c>
      <c r="E31" s="470">
        <v>300</v>
      </c>
      <c r="F31" s="479">
        <f t="shared" si="0"/>
        <v>8.7</v>
      </c>
      <c r="G31" s="479">
        <f t="shared" si="1"/>
        <v>-19.57</v>
      </c>
    </row>
    <row r="32" s="453" customFormat="true" ht="28" customHeight="true" spans="1:7">
      <c r="A32" s="472" t="s">
        <v>165</v>
      </c>
      <c r="B32" s="473"/>
      <c r="C32" s="465">
        <f>C6+C23</f>
        <v>57200</v>
      </c>
      <c r="D32" s="466">
        <f>D6+D23</f>
        <v>58815</v>
      </c>
      <c r="E32" s="466">
        <f>E6+E23</f>
        <v>61460</v>
      </c>
      <c r="F32" s="478">
        <f t="shared" si="0"/>
        <v>7.45</v>
      </c>
      <c r="G32" s="478">
        <f t="shared" si="1"/>
        <v>4.5</v>
      </c>
    </row>
  </sheetData>
  <mergeCells count="5">
    <mergeCell ref="A2:G2"/>
    <mergeCell ref="A4:B4"/>
    <mergeCell ref="C4:D4"/>
    <mergeCell ref="E4:G4"/>
    <mergeCell ref="A32:B32"/>
  </mergeCells>
  <printOptions horizontalCentered="true"/>
  <pageMargins left="0.393055555555556" right="0.393055555555556" top="0.590277777777778" bottom="0.472222222222222" header="0" footer="0.314583333333333"/>
  <pageSetup paperSize="9" scale="72" fitToWidth="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81"/>
  <sheetViews>
    <sheetView workbookViewId="0">
      <pane xSplit="2" ySplit="5" topLeftCell="C1179" activePane="bottomRight" state="frozen"/>
      <selection/>
      <selection pane="topRight"/>
      <selection pane="bottomLeft"/>
      <selection pane="bottomRight" activeCell="A2" sqref="A2:E2"/>
    </sheetView>
  </sheetViews>
  <sheetFormatPr defaultColWidth="9" defaultRowHeight="14.25"/>
  <cols>
    <col min="1" max="1" width="9" style="394"/>
    <col min="2" max="2" width="46.625" style="391" customWidth="true"/>
    <col min="3" max="4" width="14.375" style="395" customWidth="true"/>
    <col min="5" max="5" width="12.625" style="396" customWidth="true"/>
    <col min="6" max="6" width="13.5583333333333" style="391" hidden="true" customWidth="true"/>
    <col min="7" max="7" width="13.75" style="397" hidden="true" customWidth="true"/>
    <col min="8" max="8" width="12.625" style="397" hidden="true" customWidth="true"/>
    <col min="9" max="9" width="41" style="391" hidden="true" customWidth="true"/>
    <col min="10" max="10" width="40.1833333333333" style="391" hidden="true" customWidth="true"/>
    <col min="11" max="16374" width="9" style="391"/>
  </cols>
  <sheetData>
    <row r="1" s="391" customFormat="true" spans="1:8">
      <c r="A1" s="398" t="s">
        <v>289</v>
      </c>
      <c r="C1" s="395"/>
      <c r="D1" s="395"/>
      <c r="E1" s="396" t="s">
        <v>83</v>
      </c>
      <c r="F1" s="396"/>
      <c r="G1" s="397"/>
      <c r="H1" s="397"/>
    </row>
    <row r="2" s="392" customFormat="true" ht="22.5" spans="1:8">
      <c r="A2" s="399" t="s">
        <v>290</v>
      </c>
      <c r="B2" s="399"/>
      <c r="C2" s="400"/>
      <c r="D2" s="400"/>
      <c r="E2" s="412"/>
      <c r="F2" s="413"/>
      <c r="G2" s="414"/>
      <c r="H2" s="414"/>
    </row>
    <row r="3" s="391" customFormat="true" ht="13.5" spans="1:8">
      <c r="A3" s="394"/>
      <c r="C3" s="395"/>
      <c r="D3" s="395"/>
      <c r="E3" s="396" t="s">
        <v>65</v>
      </c>
      <c r="G3" s="397"/>
      <c r="H3" s="397"/>
    </row>
    <row r="4" s="391" customFormat="true" ht="23" customHeight="true" spans="1:8">
      <c r="A4" s="401" t="s">
        <v>254</v>
      </c>
      <c r="B4" s="401"/>
      <c r="C4" s="402" t="s">
        <v>291</v>
      </c>
      <c r="D4" s="402" t="s">
        <v>259</v>
      </c>
      <c r="E4" s="415"/>
      <c r="F4" s="416"/>
      <c r="G4" s="417"/>
      <c r="H4" s="417"/>
    </row>
    <row r="5" s="391" customFormat="true" ht="38" customHeight="true" spans="1:8">
      <c r="A5" s="401" t="s">
        <v>257</v>
      </c>
      <c r="B5" s="401" t="s">
        <v>292</v>
      </c>
      <c r="C5" s="402"/>
      <c r="D5" s="402" t="s">
        <v>293</v>
      </c>
      <c r="E5" s="225" t="s">
        <v>294</v>
      </c>
      <c r="F5" s="416" t="s">
        <v>295</v>
      </c>
      <c r="G5" s="417" t="s">
        <v>296</v>
      </c>
      <c r="H5" s="417" t="s">
        <v>297</v>
      </c>
    </row>
    <row r="6" s="393" customFormat="true" spans="1:8">
      <c r="A6" s="403">
        <v>201</v>
      </c>
      <c r="B6" s="404" t="s">
        <v>298</v>
      </c>
      <c r="C6" s="405">
        <f>SUM(C7,C19,C28,C38,C49,C60,C71,C79,C88,C101,C110,C121,C133,C140,C148,C154,C161,C168,C175,C182,C189,C197,C203,C209,C216,C251,C231,C238,C245,C254)</f>
        <v>30382</v>
      </c>
      <c r="D6" s="406">
        <v>31319</v>
      </c>
      <c r="E6" s="418">
        <f>(D6/C6-1)*100</f>
        <v>3.08406293199921</v>
      </c>
      <c r="F6" s="419">
        <f>SUM(F7,F19,F28,F38,F49,F60,F71,F79,F88,F101,F110,F121,F133,F140,F148,F154,F161,F168,F175,F182,F189,F197,F203,F209,F216,F231,F238,F245,F251)</f>
        <v>28772</v>
      </c>
      <c r="G6" s="420">
        <f>SUM(G7,G19,G28,G38,G49,G60,G71,G79,G88,G101,G110,G121,G133,G140,G148,G154,G161,G168,G175,G182,G189,G197,G203,G209,G216,G251)</f>
        <v>135</v>
      </c>
      <c r="H6" s="420">
        <f>SUM(H7,H19,H28,H38,H49,H60,H71,H79,H88,H101,H110,H121,H133,H140,H148,H154,H161,H168,H175,H182,H189,H197,H203,H209,H216,H231,H251)</f>
        <v>2412</v>
      </c>
    </row>
    <row r="7" s="393" customFormat="true" spans="1:8">
      <c r="A7" s="337">
        <v>20101</v>
      </c>
      <c r="B7" s="407" t="s">
        <v>299</v>
      </c>
      <c r="C7" s="408">
        <f t="shared" ref="C7:H7" si="0">SUM(C8:C18)</f>
        <v>1466</v>
      </c>
      <c r="D7" s="408">
        <f t="shared" si="0"/>
        <v>1224</v>
      </c>
      <c r="E7" s="418">
        <f t="shared" ref="E7:E70" si="1">(D7/C7-1)*100</f>
        <v>-16.5075034106412</v>
      </c>
      <c r="F7" s="421">
        <f t="shared" si="0"/>
        <v>1222</v>
      </c>
      <c r="G7" s="422">
        <f t="shared" si="0"/>
        <v>0</v>
      </c>
      <c r="H7" s="422">
        <f t="shared" si="0"/>
        <v>2</v>
      </c>
    </row>
    <row r="8" s="391" customFormat="true" spans="1:8">
      <c r="A8" s="337">
        <v>2010101</v>
      </c>
      <c r="B8" s="407" t="s">
        <v>300</v>
      </c>
      <c r="C8" s="409">
        <v>1068</v>
      </c>
      <c r="D8" s="409">
        <v>869</v>
      </c>
      <c r="E8" s="418">
        <f t="shared" si="1"/>
        <v>-18.6329588014981</v>
      </c>
      <c r="F8" s="417">
        <v>869</v>
      </c>
      <c r="G8" s="417"/>
      <c r="H8" s="417"/>
    </row>
    <row r="9" s="391" customFormat="true" spans="1:8">
      <c r="A9" s="337">
        <v>2010102</v>
      </c>
      <c r="B9" s="407" t="s">
        <v>301</v>
      </c>
      <c r="C9" s="409">
        <v>42</v>
      </c>
      <c r="D9" s="409">
        <v>28</v>
      </c>
      <c r="E9" s="418">
        <f t="shared" si="1"/>
        <v>-33.3333333333333</v>
      </c>
      <c r="F9" s="417">
        <v>28</v>
      </c>
      <c r="G9" s="417"/>
      <c r="H9" s="417"/>
    </row>
    <row r="10" s="186" customFormat="true" hidden="true" spans="1:8">
      <c r="A10" s="337">
        <v>2010103</v>
      </c>
      <c r="B10" s="410" t="s">
        <v>302</v>
      </c>
      <c r="C10" s="409"/>
      <c r="D10" s="409">
        <v>0</v>
      </c>
      <c r="E10" s="418" t="e">
        <f t="shared" si="1"/>
        <v>#DIV/0!</v>
      </c>
      <c r="F10" s="204"/>
      <c r="G10" s="204"/>
      <c r="H10" s="204"/>
    </row>
    <row r="11" s="391" customFormat="true" spans="1:8">
      <c r="A11" s="337">
        <v>2010104</v>
      </c>
      <c r="B11" s="410" t="s">
        <v>303</v>
      </c>
      <c r="C11" s="409">
        <v>96</v>
      </c>
      <c r="D11" s="409">
        <v>80</v>
      </c>
      <c r="E11" s="418">
        <f t="shared" si="1"/>
        <v>-16.6666666666667</v>
      </c>
      <c r="F11" s="417">
        <v>80</v>
      </c>
      <c r="G11" s="417"/>
      <c r="H11" s="417"/>
    </row>
    <row r="12" s="186" customFormat="true" hidden="true" spans="1:8">
      <c r="A12" s="337">
        <v>2010105</v>
      </c>
      <c r="B12" s="410" t="s">
        <v>304</v>
      </c>
      <c r="C12" s="409"/>
      <c r="D12" s="409">
        <v>0</v>
      </c>
      <c r="E12" s="418" t="e">
        <f t="shared" si="1"/>
        <v>#DIV/0!</v>
      </c>
      <c r="F12" s="204"/>
      <c r="G12" s="204"/>
      <c r="H12" s="204"/>
    </row>
    <row r="13" s="186" customFormat="true" hidden="true" spans="1:8">
      <c r="A13" s="337">
        <v>2010106</v>
      </c>
      <c r="B13" s="411" t="s">
        <v>305</v>
      </c>
      <c r="C13" s="409"/>
      <c r="D13" s="409">
        <v>0</v>
      </c>
      <c r="E13" s="418" t="e">
        <f t="shared" si="1"/>
        <v>#DIV/0!</v>
      </c>
      <c r="F13" s="204"/>
      <c r="G13" s="204"/>
      <c r="H13" s="204"/>
    </row>
    <row r="14" s="186" customFormat="true" hidden="true" spans="1:8">
      <c r="A14" s="337">
        <v>2010107</v>
      </c>
      <c r="B14" s="411" t="s">
        <v>306</v>
      </c>
      <c r="C14" s="409"/>
      <c r="D14" s="409">
        <v>0</v>
      </c>
      <c r="E14" s="418" t="e">
        <f t="shared" si="1"/>
        <v>#DIV/0!</v>
      </c>
      <c r="F14" s="204"/>
      <c r="G14" s="204"/>
      <c r="H14" s="204"/>
    </row>
    <row r="15" s="391" customFormat="true" spans="1:8">
      <c r="A15" s="337">
        <v>2010108</v>
      </c>
      <c r="B15" s="411" t="s">
        <v>307</v>
      </c>
      <c r="C15" s="409">
        <v>260</v>
      </c>
      <c r="D15" s="409">
        <v>47</v>
      </c>
      <c r="E15" s="418">
        <f t="shared" si="1"/>
        <v>-81.9230769230769</v>
      </c>
      <c r="F15" s="417">
        <v>45</v>
      </c>
      <c r="G15" s="417"/>
      <c r="H15" s="417">
        <v>2</v>
      </c>
    </row>
    <row r="16" s="186" customFormat="true" hidden="true" spans="1:8">
      <c r="A16" s="337">
        <v>2010109</v>
      </c>
      <c r="B16" s="411" t="s">
        <v>308</v>
      </c>
      <c r="C16" s="409"/>
      <c r="D16" s="409">
        <v>0</v>
      </c>
      <c r="E16" s="418" t="e">
        <f t="shared" si="1"/>
        <v>#DIV/0!</v>
      </c>
      <c r="F16" s="204"/>
      <c r="G16" s="204"/>
      <c r="H16" s="204"/>
    </row>
    <row r="17" s="186" customFormat="true" hidden="true" spans="1:8">
      <c r="A17" s="337">
        <v>2010150</v>
      </c>
      <c r="B17" s="411" t="s">
        <v>309</v>
      </c>
      <c r="C17" s="409"/>
      <c r="D17" s="409">
        <v>0</v>
      </c>
      <c r="E17" s="418" t="e">
        <f t="shared" si="1"/>
        <v>#DIV/0!</v>
      </c>
      <c r="F17" s="204"/>
      <c r="G17" s="204"/>
      <c r="H17" s="204"/>
    </row>
    <row r="18" s="186" customFormat="true" spans="1:8">
      <c r="A18" s="337">
        <v>2010199</v>
      </c>
      <c r="B18" s="411" t="s">
        <v>310</v>
      </c>
      <c r="C18" s="409"/>
      <c r="D18" s="409">
        <v>200</v>
      </c>
      <c r="E18" s="418"/>
      <c r="F18" s="204">
        <v>200</v>
      </c>
      <c r="G18" s="204"/>
      <c r="H18" s="204"/>
    </row>
    <row r="19" s="393" customFormat="true" spans="1:8">
      <c r="A19" s="337">
        <v>20102</v>
      </c>
      <c r="B19" s="407" t="s">
        <v>311</v>
      </c>
      <c r="C19" s="408">
        <f t="shared" ref="C19:H19" si="2">SUM(C20:C27)</f>
        <v>1077</v>
      </c>
      <c r="D19" s="408">
        <f t="shared" si="2"/>
        <v>947</v>
      </c>
      <c r="E19" s="418">
        <f t="shared" si="1"/>
        <v>-12.0705663881151</v>
      </c>
      <c r="F19" s="421">
        <f t="shared" si="2"/>
        <v>947</v>
      </c>
      <c r="G19" s="422">
        <f t="shared" si="2"/>
        <v>0</v>
      </c>
      <c r="H19" s="422">
        <f t="shared" si="2"/>
        <v>0</v>
      </c>
    </row>
    <row r="20" s="391" customFormat="true" spans="1:8">
      <c r="A20" s="337">
        <v>2010201</v>
      </c>
      <c r="B20" s="407" t="s">
        <v>300</v>
      </c>
      <c r="C20" s="409">
        <v>910</v>
      </c>
      <c r="D20" s="409">
        <v>804</v>
      </c>
      <c r="E20" s="418">
        <f t="shared" si="1"/>
        <v>-11.6483516483517</v>
      </c>
      <c r="F20" s="417">
        <v>804</v>
      </c>
      <c r="G20" s="417"/>
      <c r="H20" s="417"/>
    </row>
    <row r="21" s="391" customFormat="true" spans="1:8">
      <c r="A21" s="337">
        <v>2010202</v>
      </c>
      <c r="B21" s="407" t="s">
        <v>301</v>
      </c>
      <c r="C21" s="409">
        <v>19</v>
      </c>
      <c r="D21" s="409">
        <v>20</v>
      </c>
      <c r="E21" s="418">
        <f t="shared" si="1"/>
        <v>5.26315789473684</v>
      </c>
      <c r="F21" s="417">
        <v>20</v>
      </c>
      <c r="G21" s="417"/>
      <c r="H21" s="417"/>
    </row>
    <row r="22" s="186" customFormat="true" hidden="true" spans="1:8">
      <c r="A22" s="337">
        <v>2010203</v>
      </c>
      <c r="B22" s="410" t="s">
        <v>302</v>
      </c>
      <c r="C22" s="409"/>
      <c r="D22" s="409">
        <v>0</v>
      </c>
      <c r="E22" s="418" t="e">
        <f t="shared" si="1"/>
        <v>#DIV/0!</v>
      </c>
      <c r="F22" s="204"/>
      <c r="G22" s="204"/>
      <c r="H22" s="204"/>
    </row>
    <row r="23" s="391" customFormat="true" spans="1:8">
      <c r="A23" s="337">
        <v>2010204</v>
      </c>
      <c r="B23" s="410" t="s">
        <v>312</v>
      </c>
      <c r="C23" s="409">
        <v>92</v>
      </c>
      <c r="D23" s="409">
        <v>80</v>
      </c>
      <c r="E23" s="418">
        <f t="shared" si="1"/>
        <v>-13.0434782608696</v>
      </c>
      <c r="F23" s="417">
        <v>80</v>
      </c>
      <c r="G23" s="417"/>
      <c r="H23" s="417"/>
    </row>
    <row r="24" s="391" customFormat="true" spans="1:8">
      <c r="A24" s="337">
        <v>2010205</v>
      </c>
      <c r="B24" s="410" t="s">
        <v>313</v>
      </c>
      <c r="C24" s="409">
        <v>56</v>
      </c>
      <c r="D24" s="409">
        <v>43</v>
      </c>
      <c r="E24" s="418">
        <f t="shared" si="1"/>
        <v>-23.2142857142857</v>
      </c>
      <c r="F24" s="417">
        <v>43</v>
      </c>
      <c r="G24" s="417"/>
      <c r="H24" s="417"/>
    </row>
    <row r="25" s="186" customFormat="true" hidden="true" spans="1:8">
      <c r="A25" s="337">
        <v>2010206</v>
      </c>
      <c r="B25" s="410" t="s">
        <v>314</v>
      </c>
      <c r="C25" s="409"/>
      <c r="D25" s="409">
        <v>0</v>
      </c>
      <c r="E25" s="418" t="e">
        <f t="shared" si="1"/>
        <v>#DIV/0!</v>
      </c>
      <c r="F25" s="204"/>
      <c r="G25" s="204"/>
      <c r="H25" s="204"/>
    </row>
    <row r="26" s="186" customFormat="true" hidden="true" spans="1:8">
      <c r="A26" s="337">
        <v>2010250</v>
      </c>
      <c r="B26" s="410" t="s">
        <v>309</v>
      </c>
      <c r="C26" s="409"/>
      <c r="D26" s="409">
        <v>0</v>
      </c>
      <c r="E26" s="418" t="e">
        <f t="shared" si="1"/>
        <v>#DIV/0!</v>
      </c>
      <c r="F26" s="204"/>
      <c r="G26" s="204"/>
      <c r="H26" s="204"/>
    </row>
    <row r="27" s="186" customFormat="true" hidden="true" spans="1:8">
      <c r="A27" s="337">
        <v>2010299</v>
      </c>
      <c r="B27" s="410" t="s">
        <v>315</v>
      </c>
      <c r="C27" s="409"/>
      <c r="D27" s="409">
        <v>0</v>
      </c>
      <c r="E27" s="418" t="e">
        <f t="shared" si="1"/>
        <v>#DIV/0!</v>
      </c>
      <c r="F27" s="204"/>
      <c r="G27" s="204"/>
      <c r="H27" s="204"/>
    </row>
    <row r="28" s="393" customFormat="true" spans="1:8">
      <c r="A28" s="337">
        <v>20103</v>
      </c>
      <c r="B28" s="407" t="s">
        <v>316</v>
      </c>
      <c r="C28" s="408">
        <f t="shared" ref="C28:H28" si="3">SUM(C29:C37)</f>
        <v>5162</v>
      </c>
      <c r="D28" s="408">
        <f t="shared" si="3"/>
        <v>5655</v>
      </c>
      <c r="E28" s="418">
        <f t="shared" si="1"/>
        <v>9.5505617977528</v>
      </c>
      <c r="F28" s="421">
        <f t="shared" si="3"/>
        <v>5653</v>
      </c>
      <c r="G28" s="422">
        <f t="shared" si="3"/>
        <v>0</v>
      </c>
      <c r="H28" s="422">
        <f t="shared" si="3"/>
        <v>2</v>
      </c>
    </row>
    <row r="29" s="391" customFormat="true" spans="1:8">
      <c r="A29" s="337">
        <v>2010301</v>
      </c>
      <c r="B29" s="407" t="s">
        <v>300</v>
      </c>
      <c r="C29" s="409">
        <v>619</v>
      </c>
      <c r="D29" s="409">
        <v>652</v>
      </c>
      <c r="E29" s="418">
        <f t="shared" si="1"/>
        <v>5.33117932148628</v>
      </c>
      <c r="F29" s="417">
        <v>652</v>
      </c>
      <c r="G29" s="417"/>
      <c r="H29" s="417"/>
    </row>
    <row r="30" s="391" customFormat="true" spans="1:8">
      <c r="A30" s="337">
        <v>2010302</v>
      </c>
      <c r="B30" s="407" t="s">
        <v>301</v>
      </c>
      <c r="C30" s="409">
        <v>88</v>
      </c>
      <c r="D30" s="409">
        <v>86</v>
      </c>
      <c r="E30" s="418">
        <f t="shared" si="1"/>
        <v>-2.27272727272727</v>
      </c>
      <c r="F30" s="417">
        <v>86</v>
      </c>
      <c r="G30" s="417"/>
      <c r="H30" s="417"/>
    </row>
    <row r="31" s="391" customFormat="true" spans="1:8">
      <c r="A31" s="337">
        <v>2010303</v>
      </c>
      <c r="B31" s="410" t="s">
        <v>302</v>
      </c>
      <c r="C31" s="409">
        <v>3752</v>
      </c>
      <c r="D31" s="409">
        <v>4396</v>
      </c>
      <c r="E31" s="418">
        <f t="shared" si="1"/>
        <v>17.1641791044776</v>
      </c>
      <c r="F31" s="417">
        <v>4395</v>
      </c>
      <c r="G31" s="417"/>
      <c r="H31" s="417">
        <v>1</v>
      </c>
    </row>
    <row r="32" s="186" customFormat="true" hidden="true" spans="1:8">
      <c r="A32" s="337">
        <v>2010304</v>
      </c>
      <c r="B32" s="410" t="s">
        <v>317</v>
      </c>
      <c r="C32" s="409"/>
      <c r="D32" s="409">
        <v>0</v>
      </c>
      <c r="E32" s="418" t="e">
        <f t="shared" si="1"/>
        <v>#DIV/0!</v>
      </c>
      <c r="F32" s="204"/>
      <c r="G32" s="204"/>
      <c r="H32" s="204"/>
    </row>
    <row r="33" s="186" customFormat="true" hidden="true" spans="1:8">
      <c r="A33" s="337">
        <v>2010305</v>
      </c>
      <c r="B33" s="410" t="s">
        <v>318</v>
      </c>
      <c r="C33" s="409"/>
      <c r="D33" s="409">
        <v>0</v>
      </c>
      <c r="E33" s="418" t="e">
        <f t="shared" si="1"/>
        <v>#DIV/0!</v>
      </c>
      <c r="F33" s="204"/>
      <c r="G33" s="204"/>
      <c r="H33" s="204"/>
    </row>
    <row r="34" s="186" customFormat="true" hidden="true" spans="1:8">
      <c r="A34" s="337">
        <v>2010306</v>
      </c>
      <c r="B34" s="407" t="s">
        <v>319</v>
      </c>
      <c r="C34" s="409"/>
      <c r="D34" s="409">
        <v>0</v>
      </c>
      <c r="E34" s="418" t="e">
        <f t="shared" si="1"/>
        <v>#DIV/0!</v>
      </c>
      <c r="F34" s="204"/>
      <c r="G34" s="204"/>
      <c r="H34" s="204"/>
    </row>
    <row r="35" s="186" customFormat="true" hidden="true" spans="1:8">
      <c r="A35" s="337">
        <v>2010309</v>
      </c>
      <c r="B35" s="410" t="s">
        <v>320</v>
      </c>
      <c r="C35" s="409"/>
      <c r="D35" s="409">
        <v>0</v>
      </c>
      <c r="E35" s="418" t="e">
        <f t="shared" si="1"/>
        <v>#DIV/0!</v>
      </c>
      <c r="F35" s="204"/>
      <c r="G35" s="204"/>
      <c r="H35" s="204"/>
    </row>
    <row r="36" s="186" customFormat="true" hidden="true" spans="1:8">
      <c r="A36" s="337">
        <v>2010350</v>
      </c>
      <c r="B36" s="410" t="s">
        <v>309</v>
      </c>
      <c r="C36" s="409"/>
      <c r="D36" s="409">
        <v>0</v>
      </c>
      <c r="E36" s="418" t="e">
        <f t="shared" si="1"/>
        <v>#DIV/0!</v>
      </c>
      <c r="F36" s="204"/>
      <c r="G36" s="204"/>
      <c r="H36" s="204"/>
    </row>
    <row r="37" s="391" customFormat="true" spans="1:8">
      <c r="A37" s="337">
        <v>2010399</v>
      </c>
      <c r="B37" s="410" t="s">
        <v>321</v>
      </c>
      <c r="C37" s="409">
        <v>703</v>
      </c>
      <c r="D37" s="409">
        <v>521</v>
      </c>
      <c r="E37" s="418">
        <f t="shared" si="1"/>
        <v>-25.8890469416785</v>
      </c>
      <c r="F37" s="417">
        <v>520</v>
      </c>
      <c r="G37" s="417"/>
      <c r="H37" s="417">
        <v>1</v>
      </c>
    </row>
    <row r="38" s="393" customFormat="true" spans="1:8">
      <c r="A38" s="337">
        <v>20104</v>
      </c>
      <c r="B38" s="407" t="s">
        <v>322</v>
      </c>
      <c r="C38" s="408">
        <f t="shared" ref="C38:H38" si="4">SUM(C39:C48)</f>
        <v>621</v>
      </c>
      <c r="D38" s="408">
        <f t="shared" si="4"/>
        <v>666</v>
      </c>
      <c r="E38" s="418">
        <f t="shared" si="1"/>
        <v>7.24637681159421</v>
      </c>
      <c r="F38" s="421">
        <f t="shared" si="4"/>
        <v>664</v>
      </c>
      <c r="G38" s="422">
        <f t="shared" si="4"/>
        <v>0</v>
      </c>
      <c r="H38" s="422">
        <f t="shared" si="4"/>
        <v>2</v>
      </c>
    </row>
    <row r="39" s="391" customFormat="true" spans="1:8">
      <c r="A39" s="337">
        <v>2010401</v>
      </c>
      <c r="B39" s="407" t="s">
        <v>300</v>
      </c>
      <c r="C39" s="409">
        <v>547</v>
      </c>
      <c r="D39" s="409">
        <v>537</v>
      </c>
      <c r="E39" s="418">
        <f t="shared" si="1"/>
        <v>-1.82815356489945</v>
      </c>
      <c r="F39" s="417">
        <v>537</v>
      </c>
      <c r="G39" s="417"/>
      <c r="H39" s="417"/>
    </row>
    <row r="40" s="391" customFormat="true" spans="1:8">
      <c r="A40" s="337">
        <v>2010402</v>
      </c>
      <c r="B40" s="407" t="s">
        <v>301</v>
      </c>
      <c r="C40" s="409">
        <v>67</v>
      </c>
      <c r="D40" s="409">
        <v>127</v>
      </c>
      <c r="E40" s="418">
        <f t="shared" si="1"/>
        <v>89.5522388059701</v>
      </c>
      <c r="F40" s="417">
        <v>127</v>
      </c>
      <c r="G40" s="417"/>
      <c r="H40" s="417"/>
    </row>
    <row r="41" s="186" customFormat="true" hidden="true" spans="1:8">
      <c r="A41" s="337">
        <v>2010403</v>
      </c>
      <c r="B41" s="410" t="s">
        <v>302</v>
      </c>
      <c r="C41" s="409"/>
      <c r="D41" s="409">
        <v>0</v>
      </c>
      <c r="E41" s="418" t="e">
        <f t="shared" si="1"/>
        <v>#DIV/0!</v>
      </c>
      <c r="F41" s="204"/>
      <c r="G41" s="204"/>
      <c r="H41" s="204"/>
    </row>
    <row r="42" s="186" customFormat="true" spans="1:8">
      <c r="A42" s="337">
        <v>2010404</v>
      </c>
      <c r="B42" s="410" t="s">
        <v>323</v>
      </c>
      <c r="C42" s="409">
        <v>6</v>
      </c>
      <c r="D42" s="409"/>
      <c r="E42" s="418">
        <f t="shared" si="1"/>
        <v>-100</v>
      </c>
      <c r="F42" s="204"/>
      <c r="G42" s="204"/>
      <c r="H42" s="204"/>
    </row>
    <row r="43" s="186" customFormat="true" hidden="true" spans="1:8">
      <c r="A43" s="337">
        <v>2010405</v>
      </c>
      <c r="B43" s="410" t="s">
        <v>324</v>
      </c>
      <c r="C43" s="409"/>
      <c r="D43" s="409">
        <v>0</v>
      </c>
      <c r="E43" s="418" t="e">
        <f t="shared" si="1"/>
        <v>#DIV/0!</v>
      </c>
      <c r="F43" s="204"/>
      <c r="G43" s="204"/>
      <c r="H43" s="204"/>
    </row>
    <row r="44" s="186" customFormat="true" hidden="true" spans="1:8">
      <c r="A44" s="337">
        <v>2010406</v>
      </c>
      <c r="B44" s="407" t="s">
        <v>325</v>
      </c>
      <c r="C44" s="409"/>
      <c r="D44" s="409">
        <v>0</v>
      </c>
      <c r="E44" s="418" t="e">
        <f t="shared" si="1"/>
        <v>#DIV/0!</v>
      </c>
      <c r="F44" s="204"/>
      <c r="G44" s="204"/>
      <c r="H44" s="204"/>
    </row>
    <row r="45" s="186" customFormat="true" hidden="true" spans="1:8">
      <c r="A45" s="337">
        <v>2010407</v>
      </c>
      <c r="B45" s="407" t="s">
        <v>326</v>
      </c>
      <c r="C45" s="409"/>
      <c r="D45" s="409">
        <v>0</v>
      </c>
      <c r="E45" s="418" t="e">
        <f t="shared" si="1"/>
        <v>#DIV/0!</v>
      </c>
      <c r="F45" s="204"/>
      <c r="G45" s="204"/>
      <c r="H45" s="204"/>
    </row>
    <row r="46" s="391" customFormat="true" spans="1:8">
      <c r="A46" s="337">
        <v>2010408</v>
      </c>
      <c r="B46" s="407" t="s">
        <v>327</v>
      </c>
      <c r="C46" s="409">
        <v>1</v>
      </c>
      <c r="D46" s="409">
        <v>2</v>
      </c>
      <c r="E46" s="418">
        <f t="shared" si="1"/>
        <v>100</v>
      </c>
      <c r="F46" s="417"/>
      <c r="G46" s="417"/>
      <c r="H46" s="417">
        <v>2</v>
      </c>
    </row>
    <row r="47" s="186" customFormat="true" hidden="true" spans="1:8">
      <c r="A47" s="337">
        <v>2010450</v>
      </c>
      <c r="B47" s="407" t="s">
        <v>309</v>
      </c>
      <c r="C47" s="409"/>
      <c r="D47" s="409">
        <v>0</v>
      </c>
      <c r="E47" s="418" t="e">
        <f t="shared" si="1"/>
        <v>#DIV/0!</v>
      </c>
      <c r="F47" s="204"/>
      <c r="G47" s="204"/>
      <c r="H47" s="204"/>
    </row>
    <row r="48" s="186" customFormat="true" hidden="true" spans="1:8">
      <c r="A48" s="337">
        <v>2010499</v>
      </c>
      <c r="B48" s="410" t="s">
        <v>328</v>
      </c>
      <c r="C48" s="409"/>
      <c r="D48" s="409">
        <v>0</v>
      </c>
      <c r="E48" s="418" t="e">
        <f t="shared" si="1"/>
        <v>#DIV/0!</v>
      </c>
      <c r="F48" s="204"/>
      <c r="G48" s="204"/>
      <c r="H48" s="204"/>
    </row>
    <row r="49" s="393" customFormat="true" spans="1:8">
      <c r="A49" s="337">
        <v>20105</v>
      </c>
      <c r="B49" s="410" t="s">
        <v>329</v>
      </c>
      <c r="C49" s="408">
        <f t="shared" ref="C49:H49" si="5">SUM(C50:C59)</f>
        <v>321</v>
      </c>
      <c r="D49" s="408">
        <f t="shared" si="5"/>
        <v>291</v>
      </c>
      <c r="E49" s="418">
        <f t="shared" si="1"/>
        <v>-9.34579439252337</v>
      </c>
      <c r="F49" s="421">
        <f t="shared" si="5"/>
        <v>291</v>
      </c>
      <c r="G49" s="422">
        <f t="shared" si="5"/>
        <v>0</v>
      </c>
      <c r="H49" s="422">
        <f t="shared" si="5"/>
        <v>0</v>
      </c>
    </row>
    <row r="50" s="391" customFormat="true" spans="1:8">
      <c r="A50" s="337">
        <v>2010501</v>
      </c>
      <c r="B50" s="410" t="s">
        <v>300</v>
      </c>
      <c r="C50" s="409">
        <v>269</v>
      </c>
      <c r="D50" s="409">
        <v>270</v>
      </c>
      <c r="E50" s="418">
        <f t="shared" si="1"/>
        <v>0.371747211895901</v>
      </c>
      <c r="F50" s="417">
        <v>270</v>
      </c>
      <c r="G50" s="417"/>
      <c r="H50" s="417"/>
    </row>
    <row r="51" s="391" customFormat="true" spans="1:8">
      <c r="A51" s="337">
        <v>2010502</v>
      </c>
      <c r="B51" s="411" t="s">
        <v>301</v>
      </c>
      <c r="C51" s="409">
        <v>16</v>
      </c>
      <c r="D51" s="409">
        <v>11</v>
      </c>
      <c r="E51" s="418">
        <f t="shared" si="1"/>
        <v>-31.25</v>
      </c>
      <c r="F51" s="417">
        <v>11</v>
      </c>
      <c r="G51" s="417"/>
      <c r="H51" s="417"/>
    </row>
    <row r="52" s="186" customFormat="true" hidden="true" spans="1:8">
      <c r="A52" s="337">
        <v>2010503</v>
      </c>
      <c r="B52" s="407" t="s">
        <v>302</v>
      </c>
      <c r="C52" s="409"/>
      <c r="D52" s="409">
        <v>0</v>
      </c>
      <c r="E52" s="418" t="e">
        <f t="shared" si="1"/>
        <v>#DIV/0!</v>
      </c>
      <c r="F52" s="204"/>
      <c r="G52" s="204"/>
      <c r="H52" s="204"/>
    </row>
    <row r="53" s="186" customFormat="true" hidden="true" spans="1:8">
      <c r="A53" s="337">
        <v>2010504</v>
      </c>
      <c r="B53" s="407" t="s">
        <v>330</v>
      </c>
      <c r="C53" s="409"/>
      <c r="D53" s="409">
        <v>0</v>
      </c>
      <c r="E53" s="418" t="e">
        <f t="shared" si="1"/>
        <v>#DIV/0!</v>
      </c>
      <c r="F53" s="204"/>
      <c r="G53" s="204"/>
      <c r="H53" s="204"/>
    </row>
    <row r="54" s="391" customFormat="true" hidden="true" spans="1:8">
      <c r="A54" s="337">
        <v>2010505</v>
      </c>
      <c r="B54" s="407" t="s">
        <v>331</v>
      </c>
      <c r="C54" s="409"/>
      <c r="D54" s="409">
        <v>0</v>
      </c>
      <c r="E54" s="418" t="e">
        <f t="shared" si="1"/>
        <v>#DIV/0!</v>
      </c>
      <c r="F54" s="417"/>
      <c r="G54" s="417"/>
      <c r="H54" s="417"/>
    </row>
    <row r="55" s="186" customFormat="true" hidden="true" spans="1:8">
      <c r="A55" s="337">
        <v>2010506</v>
      </c>
      <c r="B55" s="410" t="s">
        <v>332</v>
      </c>
      <c r="C55" s="409"/>
      <c r="D55" s="409">
        <v>0</v>
      </c>
      <c r="E55" s="418" t="e">
        <f t="shared" si="1"/>
        <v>#DIV/0!</v>
      </c>
      <c r="F55" s="204"/>
      <c r="G55" s="204"/>
      <c r="H55" s="204"/>
    </row>
    <row r="56" s="391" customFormat="true" spans="1:8">
      <c r="A56" s="337">
        <v>2010507</v>
      </c>
      <c r="B56" s="410" t="s">
        <v>333</v>
      </c>
      <c r="C56" s="409">
        <v>36</v>
      </c>
      <c r="D56" s="409">
        <v>10</v>
      </c>
      <c r="E56" s="418">
        <f t="shared" si="1"/>
        <v>-72.2222222222222</v>
      </c>
      <c r="F56" s="417">
        <v>10</v>
      </c>
      <c r="G56" s="417"/>
      <c r="H56" s="417"/>
    </row>
    <row r="57" s="186" customFormat="true" hidden="true" spans="1:8">
      <c r="A57" s="337">
        <v>2010508</v>
      </c>
      <c r="B57" s="410" t="s">
        <v>334</v>
      </c>
      <c r="C57" s="409"/>
      <c r="D57" s="409">
        <v>0</v>
      </c>
      <c r="E57" s="418" t="e">
        <f t="shared" si="1"/>
        <v>#DIV/0!</v>
      </c>
      <c r="F57" s="204"/>
      <c r="G57" s="204"/>
      <c r="H57" s="204"/>
    </row>
    <row r="58" s="186" customFormat="true" hidden="true" spans="1:8">
      <c r="A58" s="337">
        <v>2010550</v>
      </c>
      <c r="B58" s="407" t="s">
        <v>309</v>
      </c>
      <c r="C58" s="409"/>
      <c r="D58" s="409">
        <v>0</v>
      </c>
      <c r="E58" s="418" t="e">
        <f t="shared" si="1"/>
        <v>#DIV/0!</v>
      </c>
      <c r="F58" s="204"/>
      <c r="G58" s="204"/>
      <c r="H58" s="204"/>
    </row>
    <row r="59" s="186" customFormat="true" hidden="true" spans="1:8">
      <c r="A59" s="337">
        <v>2010599</v>
      </c>
      <c r="B59" s="410" t="s">
        <v>335</v>
      </c>
      <c r="C59" s="409"/>
      <c r="D59" s="409">
        <v>0</v>
      </c>
      <c r="E59" s="418" t="e">
        <f t="shared" si="1"/>
        <v>#DIV/0!</v>
      </c>
      <c r="F59" s="204"/>
      <c r="G59" s="204"/>
      <c r="H59" s="204"/>
    </row>
    <row r="60" s="393" customFormat="true" spans="1:8">
      <c r="A60" s="337">
        <v>20106</v>
      </c>
      <c r="B60" s="407" t="s">
        <v>336</v>
      </c>
      <c r="C60" s="408">
        <f t="shared" ref="C60:H60" si="6">SUM(C61:C70)</f>
        <v>1208</v>
      </c>
      <c r="D60" s="408">
        <f t="shared" si="6"/>
        <v>1711</v>
      </c>
      <c r="E60" s="418">
        <f t="shared" si="1"/>
        <v>41.6390728476821</v>
      </c>
      <c r="F60" s="421">
        <f t="shared" si="6"/>
        <v>1699</v>
      </c>
      <c r="G60" s="422">
        <f t="shared" si="6"/>
        <v>0</v>
      </c>
      <c r="H60" s="422">
        <f t="shared" si="6"/>
        <v>12</v>
      </c>
    </row>
    <row r="61" s="391" customFormat="true" spans="1:8">
      <c r="A61" s="337">
        <v>2010601</v>
      </c>
      <c r="B61" s="410" t="s">
        <v>300</v>
      </c>
      <c r="C61" s="409">
        <v>1073</v>
      </c>
      <c r="D61" s="409">
        <v>1424</v>
      </c>
      <c r="E61" s="418">
        <f t="shared" si="1"/>
        <v>32.7120223671948</v>
      </c>
      <c r="F61" s="417">
        <v>1424</v>
      </c>
      <c r="G61" s="417"/>
      <c r="H61" s="417"/>
    </row>
    <row r="62" s="391" customFormat="true" spans="1:8">
      <c r="A62" s="337">
        <v>2010602</v>
      </c>
      <c r="B62" s="411" t="s">
        <v>301</v>
      </c>
      <c r="C62" s="409">
        <v>135</v>
      </c>
      <c r="D62" s="409">
        <v>287</v>
      </c>
      <c r="E62" s="418">
        <f t="shared" si="1"/>
        <v>112.592592592593</v>
      </c>
      <c r="F62" s="417">
        <v>275</v>
      </c>
      <c r="G62" s="417"/>
      <c r="H62" s="417">
        <v>12</v>
      </c>
    </row>
    <row r="63" s="186" customFormat="true" hidden="true" spans="1:8">
      <c r="A63" s="337">
        <v>2010603</v>
      </c>
      <c r="B63" s="411" t="s">
        <v>302</v>
      </c>
      <c r="C63" s="409"/>
      <c r="D63" s="409">
        <v>0</v>
      </c>
      <c r="E63" s="418" t="e">
        <f t="shared" si="1"/>
        <v>#DIV/0!</v>
      </c>
      <c r="F63" s="204"/>
      <c r="G63" s="204"/>
      <c r="H63" s="204"/>
    </row>
    <row r="64" s="186" customFormat="true" hidden="true" spans="1:8">
      <c r="A64" s="337">
        <v>2010604</v>
      </c>
      <c r="B64" s="411" t="s">
        <v>337</v>
      </c>
      <c r="C64" s="409"/>
      <c r="D64" s="409">
        <v>0</v>
      </c>
      <c r="E64" s="418" t="e">
        <f t="shared" si="1"/>
        <v>#DIV/0!</v>
      </c>
      <c r="F64" s="204"/>
      <c r="G64" s="204"/>
      <c r="H64" s="204"/>
    </row>
    <row r="65" s="186" customFormat="true" hidden="true" spans="1:8">
      <c r="A65" s="337">
        <v>2010605</v>
      </c>
      <c r="B65" s="411" t="s">
        <v>338</v>
      </c>
      <c r="C65" s="409"/>
      <c r="D65" s="409">
        <v>0</v>
      </c>
      <c r="E65" s="418" t="e">
        <f t="shared" si="1"/>
        <v>#DIV/0!</v>
      </c>
      <c r="F65" s="204"/>
      <c r="G65" s="204"/>
      <c r="H65" s="204"/>
    </row>
    <row r="66" s="186" customFormat="true" hidden="true" spans="1:8">
      <c r="A66" s="337">
        <v>2010606</v>
      </c>
      <c r="B66" s="411" t="s">
        <v>339</v>
      </c>
      <c r="C66" s="409"/>
      <c r="D66" s="409">
        <v>0</v>
      </c>
      <c r="E66" s="418" t="e">
        <f t="shared" si="1"/>
        <v>#DIV/0!</v>
      </c>
      <c r="F66" s="204"/>
      <c r="G66" s="204"/>
      <c r="H66" s="204"/>
    </row>
    <row r="67" s="186" customFormat="true" hidden="true" spans="1:8">
      <c r="A67" s="337">
        <v>2010607</v>
      </c>
      <c r="B67" s="407" t="s">
        <v>340</v>
      </c>
      <c r="C67" s="409"/>
      <c r="D67" s="409">
        <v>0</v>
      </c>
      <c r="E67" s="418" t="e">
        <f t="shared" si="1"/>
        <v>#DIV/0!</v>
      </c>
      <c r="F67" s="204"/>
      <c r="G67" s="204"/>
      <c r="H67" s="204"/>
    </row>
    <row r="68" s="186" customFormat="true" hidden="true" spans="1:8">
      <c r="A68" s="337">
        <v>2010608</v>
      </c>
      <c r="B68" s="410" t="s">
        <v>341</v>
      </c>
      <c r="C68" s="409"/>
      <c r="D68" s="409">
        <v>0</v>
      </c>
      <c r="E68" s="418" t="e">
        <f t="shared" si="1"/>
        <v>#DIV/0!</v>
      </c>
      <c r="F68" s="204"/>
      <c r="G68" s="204"/>
      <c r="H68" s="204"/>
    </row>
    <row r="69" s="186" customFormat="true" hidden="true" spans="1:8">
      <c r="A69" s="337">
        <v>2010650</v>
      </c>
      <c r="B69" s="410" t="s">
        <v>309</v>
      </c>
      <c r="C69" s="409"/>
      <c r="D69" s="409">
        <v>0</v>
      </c>
      <c r="E69" s="418" t="e">
        <f t="shared" si="1"/>
        <v>#DIV/0!</v>
      </c>
      <c r="F69" s="204"/>
      <c r="G69" s="204"/>
      <c r="H69" s="204"/>
    </row>
    <row r="70" s="186" customFormat="true" hidden="true" spans="1:8">
      <c r="A70" s="337">
        <v>2010699</v>
      </c>
      <c r="B70" s="410" t="s">
        <v>342</v>
      </c>
      <c r="C70" s="409"/>
      <c r="D70" s="409">
        <v>0</v>
      </c>
      <c r="E70" s="418" t="e">
        <f t="shared" si="1"/>
        <v>#DIV/0!</v>
      </c>
      <c r="F70" s="204"/>
      <c r="G70" s="204"/>
      <c r="H70" s="204"/>
    </row>
    <row r="71" s="391" customFormat="true" hidden="true" spans="1:8">
      <c r="A71" s="337">
        <v>20107</v>
      </c>
      <c r="B71" s="407" t="s">
        <v>343</v>
      </c>
      <c r="C71" s="408">
        <f t="shared" ref="C71:H71" si="7">SUM(C72:C78)</f>
        <v>0</v>
      </c>
      <c r="D71" s="409">
        <v>0</v>
      </c>
      <c r="E71" s="418" t="e">
        <f t="shared" ref="E71:E134" si="8">(D71/C71-1)*100</f>
        <v>#DIV/0!</v>
      </c>
      <c r="F71" s="421">
        <f t="shared" si="7"/>
        <v>0</v>
      </c>
      <c r="G71" s="423">
        <f t="shared" si="7"/>
        <v>0</v>
      </c>
      <c r="H71" s="423">
        <f t="shared" si="7"/>
        <v>0</v>
      </c>
    </row>
    <row r="72" s="186" customFormat="true" hidden="true" spans="1:8">
      <c r="A72" s="337">
        <v>2010701</v>
      </c>
      <c r="B72" s="407" t="s">
        <v>300</v>
      </c>
      <c r="C72" s="409"/>
      <c r="D72" s="409">
        <v>0</v>
      </c>
      <c r="E72" s="418" t="e">
        <f t="shared" si="8"/>
        <v>#DIV/0!</v>
      </c>
      <c r="F72" s="204"/>
      <c r="G72" s="204"/>
      <c r="H72" s="204"/>
    </row>
    <row r="73" s="186" customFormat="true" hidden="true" spans="1:8">
      <c r="A73" s="337">
        <v>2010702</v>
      </c>
      <c r="B73" s="407" t="s">
        <v>301</v>
      </c>
      <c r="C73" s="409"/>
      <c r="D73" s="409">
        <v>0</v>
      </c>
      <c r="E73" s="418" t="e">
        <f t="shared" si="8"/>
        <v>#DIV/0!</v>
      </c>
      <c r="F73" s="204"/>
      <c r="G73" s="204"/>
      <c r="H73" s="204"/>
    </row>
    <row r="74" s="186" customFormat="true" hidden="true" spans="1:8">
      <c r="A74" s="337">
        <v>2010703</v>
      </c>
      <c r="B74" s="410" t="s">
        <v>302</v>
      </c>
      <c r="C74" s="409"/>
      <c r="D74" s="409">
        <v>0</v>
      </c>
      <c r="E74" s="418" t="e">
        <f t="shared" si="8"/>
        <v>#DIV/0!</v>
      </c>
      <c r="F74" s="204"/>
      <c r="G74" s="204"/>
      <c r="H74" s="204"/>
    </row>
    <row r="75" s="186" customFormat="true" hidden="true" spans="1:8">
      <c r="A75" s="337">
        <v>2010709</v>
      </c>
      <c r="B75" s="407" t="s">
        <v>340</v>
      </c>
      <c r="C75" s="409"/>
      <c r="D75" s="409">
        <v>0</v>
      </c>
      <c r="E75" s="418" t="e">
        <f t="shared" si="8"/>
        <v>#DIV/0!</v>
      </c>
      <c r="F75" s="204"/>
      <c r="G75" s="204"/>
      <c r="H75" s="204"/>
    </row>
    <row r="76" s="186" customFormat="true" hidden="true" spans="1:8">
      <c r="A76" s="337">
        <v>2010710</v>
      </c>
      <c r="B76" s="410" t="s">
        <v>344</v>
      </c>
      <c r="C76" s="409"/>
      <c r="D76" s="409">
        <v>0</v>
      </c>
      <c r="E76" s="418" t="e">
        <f t="shared" si="8"/>
        <v>#DIV/0!</v>
      </c>
      <c r="F76" s="204"/>
      <c r="G76" s="204"/>
      <c r="H76" s="204"/>
    </row>
    <row r="77" s="186" customFormat="true" hidden="true" spans="1:8">
      <c r="A77" s="337">
        <v>2010750</v>
      </c>
      <c r="B77" s="410" t="s">
        <v>309</v>
      </c>
      <c r="C77" s="409"/>
      <c r="D77" s="409">
        <v>0</v>
      </c>
      <c r="E77" s="418" t="e">
        <f t="shared" si="8"/>
        <v>#DIV/0!</v>
      </c>
      <c r="F77" s="204"/>
      <c r="G77" s="204"/>
      <c r="H77" s="204"/>
    </row>
    <row r="78" s="391" customFormat="true" hidden="true" spans="1:8">
      <c r="A78" s="337">
        <v>2010799</v>
      </c>
      <c r="B78" s="410" t="s">
        <v>345</v>
      </c>
      <c r="C78" s="409"/>
      <c r="D78" s="409">
        <v>0</v>
      </c>
      <c r="E78" s="418" t="e">
        <f t="shared" si="8"/>
        <v>#DIV/0!</v>
      </c>
      <c r="F78" s="417"/>
      <c r="G78" s="417"/>
      <c r="H78" s="417"/>
    </row>
    <row r="79" s="391" customFormat="true" spans="1:8">
      <c r="A79" s="337">
        <v>20108</v>
      </c>
      <c r="B79" s="410" t="s">
        <v>346</v>
      </c>
      <c r="C79" s="408">
        <f t="shared" ref="C79:H79" si="9">SUM(C80:C87)</f>
        <v>444</v>
      </c>
      <c r="D79" s="408">
        <f t="shared" si="9"/>
        <v>494</v>
      </c>
      <c r="E79" s="418">
        <f t="shared" si="8"/>
        <v>11.2612612612613</v>
      </c>
      <c r="F79" s="421">
        <f t="shared" si="9"/>
        <v>457</v>
      </c>
      <c r="G79" s="423">
        <f t="shared" si="9"/>
        <v>10</v>
      </c>
      <c r="H79" s="423">
        <f t="shared" si="9"/>
        <v>27</v>
      </c>
    </row>
    <row r="80" s="391" customFormat="true" spans="1:8">
      <c r="A80" s="337">
        <v>2010801</v>
      </c>
      <c r="B80" s="407" t="s">
        <v>300</v>
      </c>
      <c r="C80" s="409">
        <v>401</v>
      </c>
      <c r="D80" s="409">
        <v>427</v>
      </c>
      <c r="E80" s="418">
        <f t="shared" si="8"/>
        <v>6.48379052369077</v>
      </c>
      <c r="F80" s="417">
        <v>427</v>
      </c>
      <c r="G80" s="417"/>
      <c r="H80" s="417"/>
    </row>
    <row r="81" s="391" customFormat="true" spans="1:9">
      <c r="A81" s="337">
        <v>2010802</v>
      </c>
      <c r="B81" s="407" t="s">
        <v>301</v>
      </c>
      <c r="C81" s="409">
        <v>10</v>
      </c>
      <c r="D81" s="409">
        <v>10</v>
      </c>
      <c r="E81" s="418">
        <f t="shared" si="8"/>
        <v>0</v>
      </c>
      <c r="F81" s="417"/>
      <c r="G81" s="417">
        <v>10</v>
      </c>
      <c r="H81" s="417"/>
      <c r="I81" s="391" t="s">
        <v>347</v>
      </c>
    </row>
    <row r="82" s="186" customFormat="true" hidden="true" spans="1:8">
      <c r="A82" s="337">
        <v>2010803</v>
      </c>
      <c r="B82" s="407" t="s">
        <v>302</v>
      </c>
      <c r="C82" s="409"/>
      <c r="D82" s="409">
        <v>0</v>
      </c>
      <c r="E82" s="418" t="e">
        <f t="shared" si="8"/>
        <v>#DIV/0!</v>
      </c>
      <c r="F82" s="204"/>
      <c r="G82" s="204"/>
      <c r="H82" s="204"/>
    </row>
    <row r="83" s="391" customFormat="true" spans="1:8">
      <c r="A83" s="337">
        <v>2010804</v>
      </c>
      <c r="B83" s="410" t="s">
        <v>348</v>
      </c>
      <c r="C83" s="409">
        <v>33</v>
      </c>
      <c r="D83" s="409">
        <v>30</v>
      </c>
      <c r="E83" s="418">
        <f t="shared" si="8"/>
        <v>-9.09090909090909</v>
      </c>
      <c r="F83" s="417">
        <v>30</v>
      </c>
      <c r="G83" s="417"/>
      <c r="H83" s="417"/>
    </row>
    <row r="84" s="186" customFormat="true" hidden="true" spans="1:8">
      <c r="A84" s="337">
        <v>2010805</v>
      </c>
      <c r="B84" s="410" t="s">
        <v>349</v>
      </c>
      <c r="C84" s="409"/>
      <c r="D84" s="409">
        <v>0</v>
      </c>
      <c r="E84" s="418" t="e">
        <f t="shared" si="8"/>
        <v>#DIV/0!</v>
      </c>
      <c r="F84" s="204"/>
      <c r="G84" s="204"/>
      <c r="H84" s="204"/>
    </row>
    <row r="85" s="186" customFormat="true" hidden="true" spans="1:8">
      <c r="A85" s="337">
        <v>2010806</v>
      </c>
      <c r="B85" s="410" t="s">
        <v>340</v>
      </c>
      <c r="C85" s="409"/>
      <c r="D85" s="409">
        <v>0</v>
      </c>
      <c r="E85" s="418" t="e">
        <f t="shared" si="8"/>
        <v>#DIV/0!</v>
      </c>
      <c r="F85" s="204"/>
      <c r="G85" s="204"/>
      <c r="H85" s="204"/>
    </row>
    <row r="86" s="186" customFormat="true" hidden="true" spans="1:8">
      <c r="A86" s="337">
        <v>2010850</v>
      </c>
      <c r="B86" s="410" t="s">
        <v>309</v>
      </c>
      <c r="C86" s="409"/>
      <c r="D86" s="409">
        <v>0</v>
      </c>
      <c r="E86" s="418" t="e">
        <f t="shared" si="8"/>
        <v>#DIV/0!</v>
      </c>
      <c r="F86" s="204"/>
      <c r="G86" s="204"/>
      <c r="H86" s="204"/>
    </row>
    <row r="87" s="186" customFormat="true" spans="1:8">
      <c r="A87" s="337">
        <v>2010899</v>
      </c>
      <c r="B87" s="411" t="s">
        <v>350</v>
      </c>
      <c r="C87" s="409"/>
      <c r="D87" s="409">
        <v>27</v>
      </c>
      <c r="E87" s="418"/>
      <c r="F87" s="204"/>
      <c r="G87" s="204"/>
      <c r="H87" s="204">
        <v>27</v>
      </c>
    </row>
    <row r="88" s="186" customFormat="true" hidden="true" spans="1:8">
      <c r="A88" s="337">
        <v>20109</v>
      </c>
      <c r="B88" s="407" t="s">
        <v>351</v>
      </c>
      <c r="C88" s="408">
        <f t="shared" ref="C88:H88" si="10">SUM(C89:C100)</f>
        <v>0</v>
      </c>
      <c r="D88" s="409">
        <v>0</v>
      </c>
      <c r="E88" s="418" t="e">
        <f t="shared" si="8"/>
        <v>#DIV/0!</v>
      </c>
      <c r="F88" s="424">
        <f t="shared" si="10"/>
        <v>0</v>
      </c>
      <c r="G88" s="425">
        <f t="shared" si="10"/>
        <v>0</v>
      </c>
      <c r="H88" s="425">
        <f t="shared" si="10"/>
        <v>0</v>
      </c>
    </row>
    <row r="89" s="186" customFormat="true" hidden="true" spans="1:8">
      <c r="A89" s="337">
        <v>2010901</v>
      </c>
      <c r="B89" s="407" t="s">
        <v>300</v>
      </c>
      <c r="C89" s="409"/>
      <c r="D89" s="409">
        <v>0</v>
      </c>
      <c r="E89" s="418" t="e">
        <f t="shared" si="8"/>
        <v>#DIV/0!</v>
      </c>
      <c r="F89" s="204"/>
      <c r="G89" s="204"/>
      <c r="H89" s="204"/>
    </row>
    <row r="90" s="186" customFormat="true" hidden="true" spans="1:8">
      <c r="A90" s="337">
        <v>2010902</v>
      </c>
      <c r="B90" s="410" t="s">
        <v>301</v>
      </c>
      <c r="C90" s="409"/>
      <c r="D90" s="409">
        <v>0</v>
      </c>
      <c r="E90" s="418" t="e">
        <f t="shared" si="8"/>
        <v>#DIV/0!</v>
      </c>
      <c r="F90" s="204"/>
      <c r="G90" s="204"/>
      <c r="H90" s="204"/>
    </row>
    <row r="91" s="186" customFormat="true" hidden="true" spans="1:8">
      <c r="A91" s="337">
        <v>2010903</v>
      </c>
      <c r="B91" s="410" t="s">
        <v>302</v>
      </c>
      <c r="C91" s="409"/>
      <c r="D91" s="409">
        <v>0</v>
      </c>
      <c r="E91" s="418" t="e">
        <f t="shared" si="8"/>
        <v>#DIV/0!</v>
      </c>
      <c r="F91" s="204"/>
      <c r="G91" s="204"/>
      <c r="H91" s="204"/>
    </row>
    <row r="92" s="186" customFormat="true" hidden="true" spans="1:8">
      <c r="A92" s="337">
        <v>2010905</v>
      </c>
      <c r="B92" s="407" t="s">
        <v>352</v>
      </c>
      <c r="C92" s="409"/>
      <c r="D92" s="409">
        <v>0</v>
      </c>
      <c r="E92" s="418" t="e">
        <f t="shared" si="8"/>
        <v>#DIV/0!</v>
      </c>
      <c r="F92" s="204"/>
      <c r="G92" s="204"/>
      <c r="H92" s="204"/>
    </row>
    <row r="93" s="186" customFormat="true" hidden="true" spans="1:8">
      <c r="A93" s="337">
        <v>2010907</v>
      </c>
      <c r="B93" s="407" t="s">
        <v>353</v>
      </c>
      <c r="C93" s="409"/>
      <c r="D93" s="409">
        <v>0</v>
      </c>
      <c r="E93" s="418" t="e">
        <f t="shared" si="8"/>
        <v>#DIV/0!</v>
      </c>
      <c r="F93" s="204"/>
      <c r="G93" s="204"/>
      <c r="H93" s="204"/>
    </row>
    <row r="94" s="186" customFormat="true" hidden="true" spans="1:8">
      <c r="A94" s="337">
        <v>2010908</v>
      </c>
      <c r="B94" s="407" t="s">
        <v>340</v>
      </c>
      <c r="C94" s="409"/>
      <c r="D94" s="409">
        <v>0</v>
      </c>
      <c r="E94" s="418" t="e">
        <f t="shared" si="8"/>
        <v>#DIV/0!</v>
      </c>
      <c r="F94" s="204"/>
      <c r="G94" s="204"/>
      <c r="H94" s="204"/>
    </row>
    <row r="95" s="186" customFormat="true" hidden="true" spans="1:8">
      <c r="A95" s="337">
        <v>2010909</v>
      </c>
      <c r="B95" s="407" t="s">
        <v>354</v>
      </c>
      <c r="C95" s="409"/>
      <c r="D95" s="409">
        <v>0</v>
      </c>
      <c r="E95" s="418" t="e">
        <f t="shared" si="8"/>
        <v>#DIV/0!</v>
      </c>
      <c r="F95" s="204"/>
      <c r="G95" s="204"/>
      <c r="H95" s="204"/>
    </row>
    <row r="96" s="186" customFormat="true" hidden="true" spans="1:8">
      <c r="A96" s="337">
        <v>2010910</v>
      </c>
      <c r="B96" s="407" t="s">
        <v>355</v>
      </c>
      <c r="C96" s="409"/>
      <c r="D96" s="409">
        <v>0</v>
      </c>
      <c r="E96" s="418" t="e">
        <f t="shared" si="8"/>
        <v>#DIV/0!</v>
      </c>
      <c r="F96" s="204"/>
      <c r="G96" s="204"/>
      <c r="H96" s="204"/>
    </row>
    <row r="97" s="186" customFormat="true" hidden="true" spans="1:8">
      <c r="A97" s="337">
        <v>2010911</v>
      </c>
      <c r="B97" s="407" t="s">
        <v>356</v>
      </c>
      <c r="C97" s="409"/>
      <c r="D97" s="409">
        <v>0</v>
      </c>
      <c r="E97" s="418" t="e">
        <f t="shared" si="8"/>
        <v>#DIV/0!</v>
      </c>
      <c r="F97" s="204"/>
      <c r="G97" s="204"/>
      <c r="H97" s="204"/>
    </row>
    <row r="98" s="186" customFormat="true" hidden="true" spans="1:8">
      <c r="A98" s="337">
        <v>2010912</v>
      </c>
      <c r="B98" s="407" t="s">
        <v>357</v>
      </c>
      <c r="C98" s="409"/>
      <c r="D98" s="409">
        <v>0</v>
      </c>
      <c r="E98" s="418" t="e">
        <f t="shared" si="8"/>
        <v>#DIV/0!</v>
      </c>
      <c r="F98" s="204"/>
      <c r="G98" s="204"/>
      <c r="H98" s="204"/>
    </row>
    <row r="99" s="186" customFormat="true" hidden="true" spans="1:8">
      <c r="A99" s="337">
        <v>2010950</v>
      </c>
      <c r="B99" s="410" t="s">
        <v>309</v>
      </c>
      <c r="C99" s="409"/>
      <c r="D99" s="409">
        <v>0</v>
      </c>
      <c r="E99" s="418" t="e">
        <f t="shared" si="8"/>
        <v>#DIV/0!</v>
      </c>
      <c r="F99" s="204"/>
      <c r="G99" s="204"/>
      <c r="H99" s="204"/>
    </row>
    <row r="100" s="186" customFormat="true" hidden="true" spans="1:8">
      <c r="A100" s="337">
        <v>2010999</v>
      </c>
      <c r="B100" s="410" t="s">
        <v>358</v>
      </c>
      <c r="C100" s="409"/>
      <c r="D100" s="409">
        <v>0</v>
      </c>
      <c r="E100" s="418" t="e">
        <f t="shared" si="8"/>
        <v>#DIV/0!</v>
      </c>
      <c r="F100" s="204"/>
      <c r="G100" s="204"/>
      <c r="H100" s="204"/>
    </row>
    <row r="101" s="391" customFormat="true" spans="1:8">
      <c r="A101" s="337">
        <v>20111</v>
      </c>
      <c r="B101" s="411" t="s">
        <v>359</v>
      </c>
      <c r="C101" s="408">
        <f t="shared" ref="C101:H101" si="11">SUM(C102:C109)</f>
        <v>1900</v>
      </c>
      <c r="D101" s="408">
        <f t="shared" si="11"/>
        <v>3740</v>
      </c>
      <c r="E101" s="418">
        <f t="shared" si="8"/>
        <v>96.8421052631579</v>
      </c>
      <c r="F101" s="421">
        <f t="shared" si="11"/>
        <v>2260</v>
      </c>
      <c r="G101" s="423">
        <f t="shared" si="11"/>
        <v>0</v>
      </c>
      <c r="H101" s="423">
        <f t="shared" si="11"/>
        <v>1480</v>
      </c>
    </row>
    <row r="102" s="391" customFormat="true" spans="1:8">
      <c r="A102" s="337">
        <v>2011101</v>
      </c>
      <c r="B102" s="407" t="s">
        <v>300</v>
      </c>
      <c r="C102" s="409">
        <v>1844</v>
      </c>
      <c r="D102" s="409">
        <v>1974</v>
      </c>
      <c r="E102" s="418">
        <f t="shared" si="8"/>
        <v>7.04989154013016</v>
      </c>
      <c r="F102" s="417">
        <v>1974</v>
      </c>
      <c r="G102" s="417"/>
      <c r="H102" s="417"/>
    </row>
    <row r="103" s="391" customFormat="true" spans="1:8">
      <c r="A103" s="337">
        <v>2011102</v>
      </c>
      <c r="B103" s="407" t="s">
        <v>301</v>
      </c>
      <c r="C103" s="409">
        <v>56</v>
      </c>
      <c r="D103" s="409">
        <v>1531</v>
      </c>
      <c r="E103" s="418">
        <f t="shared" si="8"/>
        <v>2633.92857142857</v>
      </c>
      <c r="F103" s="417">
        <v>51</v>
      </c>
      <c r="G103" s="417"/>
      <c r="H103" s="417">
        <v>1480</v>
      </c>
    </row>
    <row r="104" s="186" customFormat="true" hidden="true" spans="1:8">
      <c r="A104" s="337">
        <v>2011103</v>
      </c>
      <c r="B104" s="407" t="s">
        <v>302</v>
      </c>
      <c r="C104" s="409"/>
      <c r="D104" s="409">
        <v>0</v>
      </c>
      <c r="E104" s="418" t="e">
        <f t="shared" si="8"/>
        <v>#DIV/0!</v>
      </c>
      <c r="F104" s="204"/>
      <c r="G104" s="204"/>
      <c r="H104" s="204"/>
    </row>
    <row r="105" s="186" customFormat="true" hidden="true" spans="1:8">
      <c r="A105" s="337">
        <v>2011104</v>
      </c>
      <c r="B105" s="410" t="s">
        <v>360</v>
      </c>
      <c r="C105" s="409"/>
      <c r="D105" s="409">
        <v>0</v>
      </c>
      <c r="E105" s="418" t="e">
        <f t="shared" si="8"/>
        <v>#DIV/0!</v>
      </c>
      <c r="F105" s="204"/>
      <c r="G105" s="204"/>
      <c r="H105" s="204"/>
    </row>
    <row r="106" s="186" customFormat="true" hidden="true" spans="1:8">
      <c r="A106" s="337">
        <v>2011105</v>
      </c>
      <c r="B106" s="410" t="s">
        <v>361</v>
      </c>
      <c r="C106" s="409"/>
      <c r="D106" s="409">
        <v>0</v>
      </c>
      <c r="E106" s="418" t="e">
        <f t="shared" si="8"/>
        <v>#DIV/0!</v>
      </c>
      <c r="F106" s="204"/>
      <c r="G106" s="204"/>
      <c r="H106" s="204"/>
    </row>
    <row r="107" s="186" customFormat="true" hidden="true" spans="1:8">
      <c r="A107" s="337">
        <v>2011106</v>
      </c>
      <c r="B107" s="410" t="s">
        <v>362</v>
      </c>
      <c r="C107" s="409"/>
      <c r="D107" s="409">
        <v>0</v>
      </c>
      <c r="E107" s="418" t="e">
        <f t="shared" si="8"/>
        <v>#DIV/0!</v>
      </c>
      <c r="F107" s="204"/>
      <c r="G107" s="204"/>
      <c r="H107" s="204"/>
    </row>
    <row r="108" s="186" customFormat="true" spans="1:8">
      <c r="A108" s="337">
        <v>2011150</v>
      </c>
      <c r="B108" s="407" t="s">
        <v>309</v>
      </c>
      <c r="C108" s="409"/>
      <c r="D108" s="409">
        <v>6</v>
      </c>
      <c r="E108" s="418"/>
      <c r="F108" s="204">
        <v>6</v>
      </c>
      <c r="G108" s="204"/>
      <c r="H108" s="204"/>
    </row>
    <row r="109" s="186" customFormat="true" spans="1:8">
      <c r="A109" s="337">
        <v>2011199</v>
      </c>
      <c r="B109" s="407" t="s">
        <v>363</v>
      </c>
      <c r="C109" s="409"/>
      <c r="D109" s="409">
        <v>229</v>
      </c>
      <c r="E109" s="418"/>
      <c r="F109" s="204">
        <v>229</v>
      </c>
      <c r="G109" s="204"/>
      <c r="H109" s="204"/>
    </row>
    <row r="110" s="391" customFormat="true" spans="1:8">
      <c r="A110" s="337">
        <v>20113</v>
      </c>
      <c r="B110" s="411" t="s">
        <v>364</v>
      </c>
      <c r="C110" s="408">
        <f t="shared" ref="C110:H110" si="12">SUM(C111:C120)</f>
        <v>667</v>
      </c>
      <c r="D110" s="408">
        <f t="shared" si="12"/>
        <v>647</v>
      </c>
      <c r="E110" s="418">
        <f t="shared" si="8"/>
        <v>-2.99850074962519</v>
      </c>
      <c r="F110" s="421">
        <f t="shared" si="12"/>
        <v>529</v>
      </c>
      <c r="G110" s="423">
        <f t="shared" si="12"/>
        <v>0</v>
      </c>
      <c r="H110" s="423">
        <f t="shared" si="12"/>
        <v>118</v>
      </c>
    </row>
    <row r="111" s="391" customFormat="true" spans="1:8">
      <c r="A111" s="337">
        <v>2011301</v>
      </c>
      <c r="B111" s="407" t="s">
        <v>300</v>
      </c>
      <c r="C111" s="409">
        <v>487</v>
      </c>
      <c r="D111" s="409">
        <v>509</v>
      </c>
      <c r="E111" s="418">
        <f t="shared" si="8"/>
        <v>4.51745379876796</v>
      </c>
      <c r="F111" s="417">
        <v>509</v>
      </c>
      <c r="G111" s="417"/>
      <c r="H111" s="417"/>
    </row>
    <row r="112" s="391" customFormat="true" spans="1:8">
      <c r="A112" s="337">
        <v>2011302</v>
      </c>
      <c r="B112" s="407" t="s">
        <v>301</v>
      </c>
      <c r="C112" s="409">
        <v>3</v>
      </c>
      <c r="D112" s="409">
        <v>12</v>
      </c>
      <c r="E112" s="418">
        <f t="shared" si="8"/>
        <v>300</v>
      </c>
      <c r="F112" s="417">
        <v>12</v>
      </c>
      <c r="G112" s="417"/>
      <c r="H112" s="417"/>
    </row>
    <row r="113" s="186" customFormat="true" hidden="true" spans="1:8">
      <c r="A113" s="337">
        <v>2011303</v>
      </c>
      <c r="B113" s="407" t="s">
        <v>302</v>
      </c>
      <c r="C113" s="409"/>
      <c r="D113" s="409">
        <v>0</v>
      </c>
      <c r="E113" s="418" t="e">
        <f t="shared" si="8"/>
        <v>#DIV/0!</v>
      </c>
      <c r="F113" s="204"/>
      <c r="G113" s="204"/>
      <c r="H113" s="204"/>
    </row>
    <row r="114" s="186" customFormat="true" hidden="true" spans="1:8">
      <c r="A114" s="337">
        <v>2011304</v>
      </c>
      <c r="B114" s="410" t="s">
        <v>365</v>
      </c>
      <c r="C114" s="409"/>
      <c r="D114" s="409">
        <v>0</v>
      </c>
      <c r="E114" s="418" t="e">
        <f t="shared" si="8"/>
        <v>#DIV/0!</v>
      </c>
      <c r="F114" s="204"/>
      <c r="G114" s="204"/>
      <c r="H114" s="204"/>
    </row>
    <row r="115" s="186" customFormat="true" hidden="true" spans="1:8">
      <c r="A115" s="337">
        <v>2011305</v>
      </c>
      <c r="B115" s="410" t="s">
        <v>366</v>
      </c>
      <c r="C115" s="409"/>
      <c r="D115" s="409">
        <v>0</v>
      </c>
      <c r="E115" s="418" t="e">
        <f t="shared" si="8"/>
        <v>#DIV/0!</v>
      </c>
      <c r="F115" s="204"/>
      <c r="G115" s="204"/>
      <c r="H115" s="204"/>
    </row>
    <row r="116" s="186" customFormat="true" hidden="true" spans="1:8">
      <c r="A116" s="337">
        <v>2011306</v>
      </c>
      <c r="B116" s="410" t="s">
        <v>367</v>
      </c>
      <c r="C116" s="409"/>
      <c r="D116" s="409">
        <v>0</v>
      </c>
      <c r="E116" s="418" t="e">
        <f t="shared" si="8"/>
        <v>#DIV/0!</v>
      </c>
      <c r="F116" s="204"/>
      <c r="G116" s="204"/>
      <c r="H116" s="204"/>
    </row>
    <row r="117" s="186" customFormat="true" hidden="true" spans="1:8">
      <c r="A117" s="337">
        <v>2011307</v>
      </c>
      <c r="B117" s="407" t="s">
        <v>368</v>
      </c>
      <c r="C117" s="409"/>
      <c r="D117" s="409">
        <v>0</v>
      </c>
      <c r="E117" s="418" t="e">
        <f t="shared" si="8"/>
        <v>#DIV/0!</v>
      </c>
      <c r="F117" s="204"/>
      <c r="G117" s="204"/>
      <c r="H117" s="204"/>
    </row>
    <row r="118" s="391" customFormat="true" spans="1:8">
      <c r="A118" s="337">
        <v>2011308</v>
      </c>
      <c r="B118" s="407" t="s">
        <v>369</v>
      </c>
      <c r="C118" s="409">
        <v>177</v>
      </c>
      <c r="D118" s="409">
        <v>108</v>
      </c>
      <c r="E118" s="418">
        <f t="shared" si="8"/>
        <v>-38.9830508474576</v>
      </c>
      <c r="F118" s="417">
        <v>8</v>
      </c>
      <c r="G118" s="417"/>
      <c r="H118" s="417">
        <v>100</v>
      </c>
    </row>
    <row r="119" s="186" customFormat="true" hidden="true" spans="1:8">
      <c r="A119" s="337">
        <v>2011350</v>
      </c>
      <c r="B119" s="407" t="s">
        <v>309</v>
      </c>
      <c r="C119" s="409"/>
      <c r="D119" s="409">
        <v>0</v>
      </c>
      <c r="E119" s="418" t="e">
        <f t="shared" si="8"/>
        <v>#DIV/0!</v>
      </c>
      <c r="F119" s="204"/>
      <c r="G119" s="204"/>
      <c r="H119" s="204"/>
    </row>
    <row r="120" s="186" customFormat="true" spans="1:8">
      <c r="A120" s="337">
        <v>2011399</v>
      </c>
      <c r="B120" s="410" t="s">
        <v>370</v>
      </c>
      <c r="C120" s="409"/>
      <c r="D120" s="409">
        <v>18</v>
      </c>
      <c r="E120" s="418"/>
      <c r="F120" s="204"/>
      <c r="G120" s="204"/>
      <c r="H120" s="204">
        <v>18</v>
      </c>
    </row>
    <row r="121" s="391" customFormat="true" spans="1:8">
      <c r="A121" s="337">
        <v>20114</v>
      </c>
      <c r="B121" s="410" t="s">
        <v>371</v>
      </c>
      <c r="C121" s="408"/>
      <c r="D121" s="408">
        <f t="shared" ref="C121:H121" si="13">SUM(D122:D132)</f>
        <v>2</v>
      </c>
      <c r="E121" s="418"/>
      <c r="F121" s="421">
        <f t="shared" si="13"/>
        <v>2</v>
      </c>
      <c r="G121" s="423">
        <f t="shared" si="13"/>
        <v>0</v>
      </c>
      <c r="H121" s="423">
        <f t="shared" si="13"/>
        <v>0</v>
      </c>
    </row>
    <row r="122" s="186" customFormat="true" hidden="true" spans="1:8">
      <c r="A122" s="337">
        <v>2011401</v>
      </c>
      <c r="B122" s="410" t="s">
        <v>300</v>
      </c>
      <c r="C122" s="409"/>
      <c r="D122" s="409">
        <v>0</v>
      </c>
      <c r="E122" s="418" t="e">
        <f t="shared" si="8"/>
        <v>#DIV/0!</v>
      </c>
      <c r="F122" s="204"/>
      <c r="G122" s="204"/>
      <c r="H122" s="204"/>
    </row>
    <row r="123" s="186" customFormat="true" hidden="true" spans="1:8">
      <c r="A123" s="337">
        <v>2011402</v>
      </c>
      <c r="B123" s="411" t="s">
        <v>301</v>
      </c>
      <c r="C123" s="409"/>
      <c r="D123" s="409">
        <v>0</v>
      </c>
      <c r="E123" s="418" t="e">
        <f t="shared" si="8"/>
        <v>#DIV/0!</v>
      </c>
      <c r="F123" s="204"/>
      <c r="G123" s="204"/>
      <c r="H123" s="204"/>
    </row>
    <row r="124" s="186" customFormat="true" hidden="true" spans="1:8">
      <c r="A124" s="337">
        <v>2011403</v>
      </c>
      <c r="B124" s="407" t="s">
        <v>302</v>
      </c>
      <c r="C124" s="409"/>
      <c r="D124" s="409">
        <v>0</v>
      </c>
      <c r="E124" s="418" t="e">
        <f t="shared" si="8"/>
        <v>#DIV/0!</v>
      </c>
      <c r="F124" s="204"/>
      <c r="G124" s="204"/>
      <c r="H124" s="204"/>
    </row>
    <row r="125" s="186" customFormat="true" hidden="true" spans="1:8">
      <c r="A125" s="337">
        <v>2011404</v>
      </c>
      <c r="B125" s="407" t="s">
        <v>372</v>
      </c>
      <c r="C125" s="409"/>
      <c r="D125" s="409">
        <v>0</v>
      </c>
      <c r="E125" s="418" t="e">
        <f t="shared" si="8"/>
        <v>#DIV/0!</v>
      </c>
      <c r="F125" s="204"/>
      <c r="G125" s="204"/>
      <c r="H125" s="204"/>
    </row>
    <row r="126" s="186" customFormat="true" hidden="true" spans="1:8">
      <c r="A126" s="337">
        <v>2011405</v>
      </c>
      <c r="B126" s="407" t="s">
        <v>373</v>
      </c>
      <c r="C126" s="409"/>
      <c r="D126" s="409">
        <v>0</v>
      </c>
      <c r="E126" s="418" t="e">
        <f t="shared" si="8"/>
        <v>#DIV/0!</v>
      </c>
      <c r="F126" s="204"/>
      <c r="G126" s="204"/>
      <c r="H126" s="204"/>
    </row>
    <row r="127" s="186" customFormat="true" hidden="true" spans="1:8">
      <c r="A127" s="337">
        <v>2011408</v>
      </c>
      <c r="B127" s="410" t="s">
        <v>374</v>
      </c>
      <c r="C127" s="409"/>
      <c r="D127" s="409">
        <v>0</v>
      </c>
      <c r="E127" s="418" t="e">
        <f t="shared" si="8"/>
        <v>#DIV/0!</v>
      </c>
      <c r="F127" s="204"/>
      <c r="G127" s="204"/>
      <c r="H127" s="204"/>
    </row>
    <row r="128" s="391" customFormat="true" spans="1:8">
      <c r="A128" s="337">
        <v>2011409</v>
      </c>
      <c r="B128" s="407" t="s">
        <v>375</v>
      </c>
      <c r="C128" s="409"/>
      <c r="D128" s="409">
        <v>2</v>
      </c>
      <c r="E128" s="418"/>
      <c r="F128" s="417">
        <v>2</v>
      </c>
      <c r="G128" s="417"/>
      <c r="H128" s="417"/>
    </row>
    <row r="129" s="186" customFormat="true" hidden="true" spans="1:8">
      <c r="A129" s="337">
        <v>2011410</v>
      </c>
      <c r="B129" s="407" t="s">
        <v>376</v>
      </c>
      <c r="C129" s="409"/>
      <c r="D129" s="409">
        <v>0</v>
      </c>
      <c r="E129" s="418" t="e">
        <f t="shared" si="8"/>
        <v>#DIV/0!</v>
      </c>
      <c r="F129" s="204"/>
      <c r="G129" s="204"/>
      <c r="H129" s="204"/>
    </row>
    <row r="130" s="186" customFormat="true" hidden="true" spans="1:8">
      <c r="A130" s="337">
        <v>2011411</v>
      </c>
      <c r="B130" s="407" t="s">
        <v>377</v>
      </c>
      <c r="C130" s="409"/>
      <c r="D130" s="409">
        <v>0</v>
      </c>
      <c r="E130" s="418" t="e">
        <f t="shared" si="8"/>
        <v>#DIV/0!</v>
      </c>
      <c r="F130" s="204"/>
      <c r="G130" s="204"/>
      <c r="H130" s="204"/>
    </row>
    <row r="131" s="186" customFormat="true" hidden="true" spans="1:8">
      <c r="A131" s="337">
        <v>2011450</v>
      </c>
      <c r="B131" s="407" t="s">
        <v>309</v>
      </c>
      <c r="C131" s="409"/>
      <c r="D131" s="409">
        <v>0</v>
      </c>
      <c r="E131" s="418" t="e">
        <f t="shared" si="8"/>
        <v>#DIV/0!</v>
      </c>
      <c r="F131" s="204"/>
      <c r="G131" s="204"/>
      <c r="H131" s="204"/>
    </row>
    <row r="132" s="186" customFormat="true" hidden="true" spans="1:8">
      <c r="A132" s="337">
        <v>2011499</v>
      </c>
      <c r="B132" s="407" t="s">
        <v>378</v>
      </c>
      <c r="C132" s="409"/>
      <c r="D132" s="409">
        <v>0</v>
      </c>
      <c r="E132" s="418" t="e">
        <f t="shared" si="8"/>
        <v>#DIV/0!</v>
      </c>
      <c r="F132" s="204"/>
      <c r="G132" s="204"/>
      <c r="H132" s="204"/>
    </row>
    <row r="133" s="186" customFormat="true" spans="1:8">
      <c r="A133" s="337">
        <v>20123</v>
      </c>
      <c r="B133" s="407" t="s">
        <v>379</v>
      </c>
      <c r="C133" s="408">
        <f t="shared" ref="C133:H133" si="14">SUM(C134:C139)</f>
        <v>25</v>
      </c>
      <c r="D133" s="408">
        <f t="shared" si="14"/>
        <v>60</v>
      </c>
      <c r="E133" s="418">
        <f t="shared" si="8"/>
        <v>140</v>
      </c>
      <c r="F133" s="424">
        <f t="shared" si="14"/>
        <v>0</v>
      </c>
      <c r="G133" s="425">
        <f t="shared" si="14"/>
        <v>0</v>
      </c>
      <c r="H133" s="425">
        <f t="shared" si="14"/>
        <v>60</v>
      </c>
    </row>
    <row r="134" s="186" customFormat="true" hidden="true" spans="1:8">
      <c r="A134" s="337">
        <v>2012301</v>
      </c>
      <c r="B134" s="407" t="s">
        <v>300</v>
      </c>
      <c r="C134" s="409"/>
      <c r="D134" s="409">
        <v>0</v>
      </c>
      <c r="E134" s="418" t="e">
        <f t="shared" si="8"/>
        <v>#DIV/0!</v>
      </c>
      <c r="F134" s="204"/>
      <c r="G134" s="204"/>
      <c r="H134" s="204"/>
    </row>
    <row r="135" s="186" customFormat="true" hidden="true" spans="1:8">
      <c r="A135" s="337">
        <v>2012302</v>
      </c>
      <c r="B135" s="407" t="s">
        <v>301</v>
      </c>
      <c r="C135" s="409"/>
      <c r="D135" s="409">
        <v>0</v>
      </c>
      <c r="E135" s="418" t="e">
        <f t="shared" ref="E135:E198" si="15">(D135/C135-1)*100</f>
        <v>#DIV/0!</v>
      </c>
      <c r="F135" s="204"/>
      <c r="G135" s="204"/>
      <c r="H135" s="204"/>
    </row>
    <row r="136" s="186" customFormat="true" hidden="true" spans="1:8">
      <c r="A136" s="337">
        <v>2012303</v>
      </c>
      <c r="B136" s="410" t="s">
        <v>302</v>
      </c>
      <c r="C136" s="409"/>
      <c r="D136" s="409">
        <v>0</v>
      </c>
      <c r="E136" s="418" t="e">
        <f t="shared" si="15"/>
        <v>#DIV/0!</v>
      </c>
      <c r="F136" s="204"/>
      <c r="G136" s="204"/>
      <c r="H136" s="204"/>
    </row>
    <row r="137" s="186" customFormat="true" spans="1:8">
      <c r="A137" s="337">
        <v>2012304</v>
      </c>
      <c r="B137" s="410" t="s">
        <v>380</v>
      </c>
      <c r="C137" s="409">
        <v>25</v>
      </c>
      <c r="D137" s="409">
        <v>42</v>
      </c>
      <c r="E137" s="418">
        <f t="shared" si="15"/>
        <v>68</v>
      </c>
      <c r="F137" s="204"/>
      <c r="G137" s="204"/>
      <c r="H137" s="204">
        <v>42</v>
      </c>
    </row>
    <row r="138" s="186" customFormat="true" hidden="true" spans="1:8">
      <c r="A138" s="337">
        <v>2012350</v>
      </c>
      <c r="B138" s="410" t="s">
        <v>309</v>
      </c>
      <c r="C138" s="409"/>
      <c r="D138" s="409">
        <v>0</v>
      </c>
      <c r="E138" s="418" t="e">
        <f t="shared" si="15"/>
        <v>#DIV/0!</v>
      </c>
      <c r="F138" s="204"/>
      <c r="G138" s="204"/>
      <c r="H138" s="204"/>
    </row>
    <row r="139" s="186" customFormat="true" spans="1:8">
      <c r="A139" s="337">
        <v>2012399</v>
      </c>
      <c r="B139" s="411" t="s">
        <v>381</v>
      </c>
      <c r="C139" s="409"/>
      <c r="D139" s="409">
        <v>18</v>
      </c>
      <c r="E139" s="418"/>
      <c r="F139" s="204"/>
      <c r="G139" s="204"/>
      <c r="H139" s="204">
        <v>18</v>
      </c>
    </row>
    <row r="140" s="186" customFormat="true" hidden="true" spans="1:8">
      <c r="A140" s="337">
        <v>20125</v>
      </c>
      <c r="B140" s="407" t="s">
        <v>382</v>
      </c>
      <c r="C140" s="408">
        <f t="shared" ref="C140:H140" si="16">SUM(C141:C147)</f>
        <v>0</v>
      </c>
      <c r="D140" s="409">
        <v>0</v>
      </c>
      <c r="E140" s="418" t="e">
        <f t="shared" si="15"/>
        <v>#DIV/0!</v>
      </c>
      <c r="F140" s="424">
        <f t="shared" si="16"/>
        <v>0</v>
      </c>
      <c r="G140" s="425">
        <f t="shared" si="16"/>
        <v>0</v>
      </c>
      <c r="H140" s="425">
        <f t="shared" si="16"/>
        <v>0</v>
      </c>
    </row>
    <row r="141" s="186" customFormat="true" hidden="true" spans="1:8">
      <c r="A141" s="337">
        <v>2012501</v>
      </c>
      <c r="B141" s="407" t="s">
        <v>300</v>
      </c>
      <c r="C141" s="409"/>
      <c r="D141" s="409">
        <v>0</v>
      </c>
      <c r="E141" s="418" t="e">
        <f t="shared" si="15"/>
        <v>#DIV/0!</v>
      </c>
      <c r="F141" s="204"/>
      <c r="G141" s="204"/>
      <c r="H141" s="204"/>
    </row>
    <row r="142" s="186" customFormat="true" hidden="true" spans="1:8">
      <c r="A142" s="337">
        <v>2012502</v>
      </c>
      <c r="B142" s="410" t="s">
        <v>301</v>
      </c>
      <c r="C142" s="409"/>
      <c r="D142" s="409">
        <v>0</v>
      </c>
      <c r="E142" s="418" t="e">
        <f t="shared" si="15"/>
        <v>#DIV/0!</v>
      </c>
      <c r="F142" s="204"/>
      <c r="G142" s="204"/>
      <c r="H142" s="204"/>
    </row>
    <row r="143" s="186" customFormat="true" hidden="true" spans="1:8">
      <c r="A143" s="337">
        <v>2012503</v>
      </c>
      <c r="B143" s="410" t="s">
        <v>302</v>
      </c>
      <c r="C143" s="409"/>
      <c r="D143" s="409">
        <v>0</v>
      </c>
      <c r="E143" s="418" t="e">
        <f t="shared" si="15"/>
        <v>#DIV/0!</v>
      </c>
      <c r="F143" s="204"/>
      <c r="G143" s="204"/>
      <c r="H143" s="204"/>
    </row>
    <row r="144" s="186" customFormat="true" hidden="true" spans="1:8">
      <c r="A144" s="337">
        <v>2012504</v>
      </c>
      <c r="B144" s="410" t="s">
        <v>383</v>
      </c>
      <c r="C144" s="409"/>
      <c r="D144" s="409">
        <v>0</v>
      </c>
      <c r="E144" s="418" t="e">
        <f t="shared" si="15"/>
        <v>#DIV/0!</v>
      </c>
      <c r="F144" s="204"/>
      <c r="G144" s="204"/>
      <c r="H144" s="204"/>
    </row>
    <row r="145" s="186" customFormat="true" hidden="true" spans="1:8">
      <c r="A145" s="337">
        <v>2012505</v>
      </c>
      <c r="B145" s="411" t="s">
        <v>384</v>
      </c>
      <c r="C145" s="409"/>
      <c r="D145" s="409">
        <v>0</v>
      </c>
      <c r="E145" s="418" t="e">
        <f t="shared" si="15"/>
        <v>#DIV/0!</v>
      </c>
      <c r="F145" s="204"/>
      <c r="G145" s="204"/>
      <c r="H145" s="204"/>
    </row>
    <row r="146" s="186" customFormat="true" hidden="true" spans="1:8">
      <c r="A146" s="337">
        <v>2012550</v>
      </c>
      <c r="B146" s="407" t="s">
        <v>309</v>
      </c>
      <c r="C146" s="409"/>
      <c r="D146" s="409">
        <v>0</v>
      </c>
      <c r="E146" s="418" t="e">
        <f t="shared" si="15"/>
        <v>#DIV/0!</v>
      </c>
      <c r="F146" s="204"/>
      <c r="G146" s="204"/>
      <c r="H146" s="204"/>
    </row>
    <row r="147" s="186" customFormat="true" hidden="true" spans="1:8">
      <c r="A147" s="337">
        <v>2012599</v>
      </c>
      <c r="B147" s="407" t="s">
        <v>385</v>
      </c>
      <c r="C147" s="409"/>
      <c r="D147" s="409">
        <v>0</v>
      </c>
      <c r="E147" s="418" t="e">
        <f t="shared" si="15"/>
        <v>#DIV/0!</v>
      </c>
      <c r="F147" s="204"/>
      <c r="G147" s="204"/>
      <c r="H147" s="204"/>
    </row>
    <row r="148" s="391" customFormat="true" spans="1:8">
      <c r="A148" s="337">
        <v>20126</v>
      </c>
      <c r="B148" s="410" t="s">
        <v>386</v>
      </c>
      <c r="C148" s="408">
        <f t="shared" ref="C148:H148" si="17">SUM(C149:C153)</f>
        <v>384</v>
      </c>
      <c r="D148" s="408">
        <f t="shared" si="17"/>
        <v>241</v>
      </c>
      <c r="E148" s="418">
        <f t="shared" si="15"/>
        <v>-37.2395833333333</v>
      </c>
      <c r="F148" s="421">
        <f t="shared" si="17"/>
        <v>241</v>
      </c>
      <c r="G148" s="423">
        <f t="shared" si="17"/>
        <v>0</v>
      </c>
      <c r="H148" s="423">
        <f t="shared" si="17"/>
        <v>0</v>
      </c>
    </row>
    <row r="149" s="391" customFormat="true" spans="1:8">
      <c r="A149" s="337">
        <v>2012601</v>
      </c>
      <c r="B149" s="410" t="s">
        <v>300</v>
      </c>
      <c r="C149" s="409">
        <v>217</v>
      </c>
      <c r="D149" s="409">
        <v>221</v>
      </c>
      <c r="E149" s="418">
        <f t="shared" si="15"/>
        <v>1.84331797235022</v>
      </c>
      <c r="F149" s="417">
        <v>221</v>
      </c>
      <c r="G149" s="417"/>
      <c r="H149" s="417"/>
    </row>
    <row r="150" s="391" customFormat="true" spans="1:8">
      <c r="A150" s="337">
        <v>2012602</v>
      </c>
      <c r="B150" s="410" t="s">
        <v>301</v>
      </c>
      <c r="C150" s="409">
        <v>17</v>
      </c>
      <c r="D150" s="409">
        <v>9</v>
      </c>
      <c r="E150" s="418">
        <f t="shared" si="15"/>
        <v>-47.0588235294118</v>
      </c>
      <c r="F150" s="417">
        <v>9</v>
      </c>
      <c r="G150" s="417"/>
      <c r="H150" s="417"/>
    </row>
    <row r="151" s="186" customFormat="true" hidden="true" spans="1:8">
      <c r="A151" s="337">
        <v>2012603</v>
      </c>
      <c r="B151" s="407" t="s">
        <v>302</v>
      </c>
      <c r="C151" s="409"/>
      <c r="D151" s="409">
        <v>0</v>
      </c>
      <c r="E151" s="418" t="e">
        <f t="shared" si="15"/>
        <v>#DIV/0!</v>
      </c>
      <c r="F151" s="204"/>
      <c r="G151" s="204"/>
      <c r="H151" s="204"/>
    </row>
    <row r="152" s="391" customFormat="true" spans="1:8">
      <c r="A152" s="337">
        <v>2012604</v>
      </c>
      <c r="B152" s="407" t="s">
        <v>387</v>
      </c>
      <c r="C152" s="409">
        <v>150</v>
      </c>
      <c r="D152" s="409">
        <v>11</v>
      </c>
      <c r="E152" s="418">
        <f t="shared" si="15"/>
        <v>-92.6666666666667</v>
      </c>
      <c r="F152" s="417">
        <v>11</v>
      </c>
      <c r="G152" s="417"/>
      <c r="H152" s="417"/>
    </row>
    <row r="153" s="186" customFormat="true" hidden="true" spans="1:8">
      <c r="A153" s="337">
        <v>2012699</v>
      </c>
      <c r="B153" s="407" t="s">
        <v>388</v>
      </c>
      <c r="C153" s="409"/>
      <c r="D153" s="409">
        <v>0</v>
      </c>
      <c r="E153" s="418" t="e">
        <f t="shared" si="15"/>
        <v>#DIV/0!</v>
      </c>
      <c r="F153" s="204"/>
      <c r="G153" s="204"/>
      <c r="H153" s="204"/>
    </row>
    <row r="154" s="391" customFormat="true" spans="1:8">
      <c r="A154" s="337">
        <v>20128</v>
      </c>
      <c r="B154" s="410" t="s">
        <v>389</v>
      </c>
      <c r="C154" s="408">
        <f t="shared" ref="C154:H154" si="18">SUM(C155:C160)</f>
        <v>160</v>
      </c>
      <c r="D154" s="408">
        <f t="shared" si="18"/>
        <v>154</v>
      </c>
      <c r="E154" s="418">
        <f t="shared" si="15"/>
        <v>-3.75</v>
      </c>
      <c r="F154" s="421">
        <f t="shared" si="18"/>
        <v>154</v>
      </c>
      <c r="G154" s="423">
        <f t="shared" si="18"/>
        <v>0</v>
      </c>
      <c r="H154" s="423">
        <f t="shared" si="18"/>
        <v>0</v>
      </c>
    </row>
    <row r="155" s="391" customFormat="true" spans="1:8">
      <c r="A155" s="337">
        <v>2012801</v>
      </c>
      <c r="B155" s="410" t="s">
        <v>300</v>
      </c>
      <c r="C155" s="409">
        <v>135</v>
      </c>
      <c r="D155" s="409">
        <v>135</v>
      </c>
      <c r="E155" s="418">
        <f t="shared" si="15"/>
        <v>0</v>
      </c>
      <c r="F155" s="417">
        <v>135</v>
      </c>
      <c r="G155" s="417"/>
      <c r="H155" s="417"/>
    </row>
    <row r="156" s="391" customFormat="true" spans="1:8">
      <c r="A156" s="337">
        <v>2012802</v>
      </c>
      <c r="B156" s="410" t="s">
        <v>301</v>
      </c>
      <c r="C156" s="409">
        <v>25</v>
      </c>
      <c r="D156" s="409">
        <v>19</v>
      </c>
      <c r="E156" s="418">
        <f t="shared" si="15"/>
        <v>-24</v>
      </c>
      <c r="F156" s="417">
        <v>19</v>
      </c>
      <c r="G156" s="417"/>
      <c r="H156" s="417"/>
    </row>
    <row r="157" s="186" customFormat="true" hidden="true" spans="1:8">
      <c r="A157" s="337">
        <v>2012803</v>
      </c>
      <c r="B157" s="411" t="s">
        <v>302</v>
      </c>
      <c r="C157" s="409"/>
      <c r="D157" s="409">
        <v>0</v>
      </c>
      <c r="E157" s="418" t="e">
        <f t="shared" si="15"/>
        <v>#DIV/0!</v>
      </c>
      <c r="F157" s="204"/>
      <c r="G157" s="204"/>
      <c r="H157" s="204"/>
    </row>
    <row r="158" s="186" customFormat="true" hidden="true" spans="1:8">
      <c r="A158" s="337">
        <v>2012804</v>
      </c>
      <c r="B158" s="407" t="s">
        <v>314</v>
      </c>
      <c r="C158" s="406"/>
      <c r="D158" s="409">
        <v>0</v>
      </c>
      <c r="E158" s="418" t="e">
        <f t="shared" si="15"/>
        <v>#DIV/0!</v>
      </c>
      <c r="F158" s="238"/>
      <c r="G158" s="204"/>
      <c r="H158" s="204"/>
    </row>
    <row r="159" s="186" customFormat="true" hidden="true" spans="1:8">
      <c r="A159" s="337">
        <v>2012850</v>
      </c>
      <c r="B159" s="407" t="s">
        <v>309</v>
      </c>
      <c r="C159" s="409"/>
      <c r="D159" s="409">
        <v>0</v>
      </c>
      <c r="E159" s="418" t="e">
        <f t="shared" si="15"/>
        <v>#DIV/0!</v>
      </c>
      <c r="F159" s="204"/>
      <c r="G159" s="204"/>
      <c r="H159" s="204"/>
    </row>
    <row r="160" s="186" customFormat="true" hidden="true" spans="1:8">
      <c r="A160" s="337">
        <v>2012899</v>
      </c>
      <c r="B160" s="407" t="s">
        <v>390</v>
      </c>
      <c r="C160" s="409"/>
      <c r="D160" s="409">
        <v>0</v>
      </c>
      <c r="E160" s="418" t="e">
        <f t="shared" si="15"/>
        <v>#DIV/0!</v>
      </c>
      <c r="F160" s="204"/>
      <c r="G160" s="204"/>
      <c r="H160" s="204"/>
    </row>
    <row r="161" s="391" customFormat="true" spans="1:8">
      <c r="A161" s="337">
        <v>20129</v>
      </c>
      <c r="B161" s="410" t="s">
        <v>391</v>
      </c>
      <c r="C161" s="408">
        <f t="shared" ref="C161:H161" si="19">SUM(C162:C167)</f>
        <v>724</v>
      </c>
      <c r="D161" s="408">
        <f t="shared" si="19"/>
        <v>801</v>
      </c>
      <c r="E161" s="418">
        <f t="shared" si="15"/>
        <v>10.6353591160221</v>
      </c>
      <c r="F161" s="421">
        <f t="shared" si="19"/>
        <v>767</v>
      </c>
      <c r="G161" s="423">
        <f t="shared" si="19"/>
        <v>33</v>
      </c>
      <c r="H161" s="423">
        <f t="shared" si="19"/>
        <v>1</v>
      </c>
    </row>
    <row r="162" s="391" customFormat="true" spans="1:8">
      <c r="A162" s="337">
        <v>2012901</v>
      </c>
      <c r="B162" s="410" t="s">
        <v>300</v>
      </c>
      <c r="C162" s="409">
        <v>318</v>
      </c>
      <c r="D162" s="409">
        <v>308</v>
      </c>
      <c r="E162" s="418">
        <f t="shared" si="15"/>
        <v>-3.14465408805031</v>
      </c>
      <c r="F162" s="417">
        <v>308</v>
      </c>
      <c r="G162" s="417"/>
      <c r="H162" s="417"/>
    </row>
    <row r="163" s="391" customFormat="true" spans="1:9">
      <c r="A163" s="337">
        <v>2012902</v>
      </c>
      <c r="B163" s="410" t="s">
        <v>301</v>
      </c>
      <c r="C163" s="409">
        <v>42</v>
      </c>
      <c r="D163" s="409">
        <v>65</v>
      </c>
      <c r="E163" s="418">
        <f t="shared" si="15"/>
        <v>54.7619047619048</v>
      </c>
      <c r="F163" s="417">
        <v>31</v>
      </c>
      <c r="G163" s="417">
        <v>33</v>
      </c>
      <c r="H163" s="417">
        <v>1</v>
      </c>
      <c r="I163" s="391" t="s">
        <v>392</v>
      </c>
    </row>
    <row r="164" s="186" customFormat="true" hidden="true" spans="1:8">
      <c r="A164" s="337">
        <v>2012903</v>
      </c>
      <c r="B164" s="407" t="s">
        <v>302</v>
      </c>
      <c r="C164" s="409"/>
      <c r="D164" s="409">
        <v>0</v>
      </c>
      <c r="E164" s="418" t="e">
        <f t="shared" si="15"/>
        <v>#DIV/0!</v>
      </c>
      <c r="F164" s="204"/>
      <c r="G164" s="204"/>
      <c r="H164" s="204"/>
    </row>
    <row r="165" s="186" customFormat="true" hidden="true" spans="1:8">
      <c r="A165" s="337">
        <v>2012906</v>
      </c>
      <c r="B165" s="407" t="s">
        <v>393</v>
      </c>
      <c r="C165" s="409"/>
      <c r="D165" s="409">
        <v>0</v>
      </c>
      <c r="E165" s="418" t="e">
        <f t="shared" si="15"/>
        <v>#DIV/0!</v>
      </c>
      <c r="F165" s="204"/>
      <c r="G165" s="204"/>
      <c r="H165" s="204"/>
    </row>
    <row r="166" s="186" customFormat="true" hidden="true" spans="1:8">
      <c r="A166" s="337">
        <v>2012950</v>
      </c>
      <c r="B166" s="410" t="s">
        <v>309</v>
      </c>
      <c r="C166" s="409"/>
      <c r="D166" s="409">
        <v>0</v>
      </c>
      <c r="E166" s="418" t="e">
        <f t="shared" si="15"/>
        <v>#DIV/0!</v>
      </c>
      <c r="F166" s="204"/>
      <c r="G166" s="204"/>
      <c r="H166" s="204"/>
    </row>
    <row r="167" s="391" customFormat="true" spans="1:8">
      <c r="A167" s="337">
        <v>2012999</v>
      </c>
      <c r="B167" s="410" t="s">
        <v>394</v>
      </c>
      <c r="C167" s="409">
        <v>364</v>
      </c>
      <c r="D167" s="409">
        <v>428</v>
      </c>
      <c r="E167" s="418">
        <f t="shared" si="15"/>
        <v>17.5824175824176</v>
      </c>
      <c r="F167" s="417">
        <v>428</v>
      </c>
      <c r="G167" s="417"/>
      <c r="H167" s="417"/>
    </row>
    <row r="168" s="391" customFormat="true" spans="1:8">
      <c r="A168" s="337">
        <v>20131</v>
      </c>
      <c r="B168" s="410" t="s">
        <v>395</v>
      </c>
      <c r="C168" s="408">
        <f t="shared" ref="C168:H168" si="20">SUM(C169:C174)</f>
        <v>1284</v>
      </c>
      <c r="D168" s="408">
        <f t="shared" si="20"/>
        <v>1058</v>
      </c>
      <c r="E168" s="418">
        <f t="shared" si="15"/>
        <v>-17.601246105919</v>
      </c>
      <c r="F168" s="421">
        <f t="shared" si="20"/>
        <v>1032</v>
      </c>
      <c r="G168" s="423">
        <f t="shared" si="20"/>
        <v>0</v>
      </c>
      <c r="H168" s="423">
        <f t="shared" si="20"/>
        <v>26</v>
      </c>
    </row>
    <row r="169" s="391" customFormat="true" spans="1:8">
      <c r="A169" s="337">
        <v>2013101</v>
      </c>
      <c r="B169" s="410" t="s">
        <v>300</v>
      </c>
      <c r="C169" s="409">
        <v>566</v>
      </c>
      <c r="D169" s="409">
        <v>702</v>
      </c>
      <c r="E169" s="418">
        <f t="shared" si="15"/>
        <v>24.0282685512367</v>
      </c>
      <c r="F169" s="417">
        <v>702</v>
      </c>
      <c r="G169" s="417"/>
      <c r="H169" s="417"/>
    </row>
    <row r="170" s="391" customFormat="true" spans="1:8">
      <c r="A170" s="337">
        <v>2013102</v>
      </c>
      <c r="B170" s="407" t="s">
        <v>301</v>
      </c>
      <c r="C170" s="409">
        <v>258</v>
      </c>
      <c r="D170" s="409">
        <v>156</v>
      </c>
      <c r="E170" s="418">
        <f t="shared" si="15"/>
        <v>-39.5348837209302</v>
      </c>
      <c r="F170" s="417">
        <v>130</v>
      </c>
      <c r="G170" s="417"/>
      <c r="H170" s="417">
        <v>26</v>
      </c>
    </row>
    <row r="171" s="186" customFormat="true" hidden="true" spans="1:8">
      <c r="A171" s="337">
        <v>2013103</v>
      </c>
      <c r="B171" s="407" t="s">
        <v>302</v>
      </c>
      <c r="C171" s="409"/>
      <c r="D171" s="409">
        <v>0</v>
      </c>
      <c r="E171" s="418" t="e">
        <f t="shared" si="15"/>
        <v>#DIV/0!</v>
      </c>
      <c r="F171" s="204"/>
      <c r="G171" s="204"/>
      <c r="H171" s="204"/>
    </row>
    <row r="172" s="186" customFormat="true" hidden="true" spans="1:8">
      <c r="A172" s="337">
        <v>2013105</v>
      </c>
      <c r="B172" s="407" t="s">
        <v>396</v>
      </c>
      <c r="C172" s="409"/>
      <c r="D172" s="409">
        <v>0</v>
      </c>
      <c r="E172" s="418" t="e">
        <f t="shared" si="15"/>
        <v>#DIV/0!</v>
      </c>
      <c r="F172" s="204"/>
      <c r="G172" s="204"/>
      <c r="H172" s="204"/>
    </row>
    <row r="173" s="186" customFormat="true" hidden="true" spans="1:8">
      <c r="A173" s="337">
        <v>2013150</v>
      </c>
      <c r="B173" s="410" t="s">
        <v>309</v>
      </c>
      <c r="C173" s="409"/>
      <c r="D173" s="409">
        <v>0</v>
      </c>
      <c r="E173" s="418" t="e">
        <f t="shared" si="15"/>
        <v>#DIV/0!</v>
      </c>
      <c r="F173" s="204"/>
      <c r="G173" s="204"/>
      <c r="H173" s="204"/>
    </row>
    <row r="174" s="186" customFormat="true" spans="1:8">
      <c r="A174" s="337">
        <v>2013199</v>
      </c>
      <c r="B174" s="410" t="s">
        <v>397</v>
      </c>
      <c r="C174" s="409">
        <v>460</v>
      </c>
      <c r="D174" s="409">
        <v>200</v>
      </c>
      <c r="E174" s="418">
        <f t="shared" si="15"/>
        <v>-56.5217391304348</v>
      </c>
      <c r="F174" s="204">
        <v>200</v>
      </c>
      <c r="G174" s="204"/>
      <c r="H174" s="204"/>
    </row>
    <row r="175" s="391" customFormat="true" spans="1:8">
      <c r="A175" s="337">
        <v>20132</v>
      </c>
      <c r="B175" s="410" t="s">
        <v>398</v>
      </c>
      <c r="C175" s="408">
        <f t="shared" ref="C175:H175" si="21">SUM(C176:C181)</f>
        <v>1320</v>
      </c>
      <c r="D175" s="408">
        <f t="shared" si="21"/>
        <v>1249</v>
      </c>
      <c r="E175" s="418">
        <f t="shared" si="15"/>
        <v>-5.37878787878788</v>
      </c>
      <c r="F175" s="421">
        <f t="shared" si="21"/>
        <v>1218</v>
      </c>
      <c r="G175" s="423">
        <f t="shared" si="21"/>
        <v>0</v>
      </c>
      <c r="H175" s="423">
        <f t="shared" si="21"/>
        <v>31</v>
      </c>
    </row>
    <row r="176" s="391" customFormat="true" spans="1:8">
      <c r="A176" s="337">
        <v>2013201</v>
      </c>
      <c r="B176" s="407" t="s">
        <v>300</v>
      </c>
      <c r="C176" s="409">
        <v>419</v>
      </c>
      <c r="D176" s="409">
        <v>465</v>
      </c>
      <c r="E176" s="418">
        <f t="shared" si="15"/>
        <v>10.9785202863962</v>
      </c>
      <c r="F176" s="417">
        <v>465</v>
      </c>
      <c r="G176" s="417"/>
      <c r="H176" s="417"/>
    </row>
    <row r="177" s="391" customFormat="true" spans="1:8">
      <c r="A177" s="337">
        <v>2013202</v>
      </c>
      <c r="B177" s="407" t="s">
        <v>301</v>
      </c>
      <c r="C177" s="409">
        <v>241</v>
      </c>
      <c r="D177" s="409">
        <v>70</v>
      </c>
      <c r="E177" s="418">
        <f t="shared" si="15"/>
        <v>-70.954356846473</v>
      </c>
      <c r="F177" s="417">
        <v>53</v>
      </c>
      <c r="G177" s="426"/>
      <c r="H177" s="417">
        <v>17</v>
      </c>
    </row>
    <row r="178" s="186" customFormat="true" hidden="true" spans="1:8">
      <c r="A178" s="337">
        <v>2013203</v>
      </c>
      <c r="B178" s="407" t="s">
        <v>302</v>
      </c>
      <c r="C178" s="409"/>
      <c r="D178" s="409">
        <v>0</v>
      </c>
      <c r="E178" s="418" t="e">
        <f t="shared" si="15"/>
        <v>#DIV/0!</v>
      </c>
      <c r="F178" s="204"/>
      <c r="G178" s="204"/>
      <c r="H178" s="204"/>
    </row>
    <row r="179" s="186" customFormat="true" hidden="true" spans="1:8">
      <c r="A179" s="337">
        <v>2013204</v>
      </c>
      <c r="B179" s="407" t="s">
        <v>399</v>
      </c>
      <c r="C179" s="409"/>
      <c r="D179" s="409">
        <v>0</v>
      </c>
      <c r="E179" s="418" t="e">
        <f t="shared" si="15"/>
        <v>#DIV/0!</v>
      </c>
      <c r="F179" s="204"/>
      <c r="G179" s="204"/>
      <c r="H179" s="204"/>
    </row>
    <row r="180" s="186" customFormat="true" hidden="true" spans="1:8">
      <c r="A180" s="337">
        <v>2013250</v>
      </c>
      <c r="B180" s="407" t="s">
        <v>309</v>
      </c>
      <c r="C180" s="409"/>
      <c r="D180" s="409">
        <v>0</v>
      </c>
      <c r="E180" s="418" t="e">
        <f t="shared" si="15"/>
        <v>#DIV/0!</v>
      </c>
      <c r="F180" s="204"/>
      <c r="G180" s="204"/>
      <c r="H180" s="204"/>
    </row>
    <row r="181" s="186" customFormat="true" spans="1:8">
      <c r="A181" s="337">
        <v>2013299</v>
      </c>
      <c r="B181" s="410" t="s">
        <v>400</v>
      </c>
      <c r="C181" s="409">
        <v>660</v>
      </c>
      <c r="D181" s="409">
        <v>714</v>
      </c>
      <c r="E181" s="418">
        <f t="shared" si="15"/>
        <v>8.18181818181818</v>
      </c>
      <c r="F181" s="204">
        <v>700</v>
      </c>
      <c r="G181" s="204"/>
      <c r="H181" s="204">
        <v>14</v>
      </c>
    </row>
    <row r="182" s="391" customFormat="true" spans="1:8">
      <c r="A182" s="337">
        <v>20133</v>
      </c>
      <c r="B182" s="410" t="s">
        <v>401</v>
      </c>
      <c r="C182" s="408">
        <f t="shared" ref="C182:H182" si="22">SUM(C183:C188)</f>
        <v>604</v>
      </c>
      <c r="D182" s="408">
        <f t="shared" si="22"/>
        <v>566</v>
      </c>
      <c r="E182" s="418">
        <f t="shared" si="15"/>
        <v>-6.29139072847682</v>
      </c>
      <c r="F182" s="421">
        <f t="shared" si="22"/>
        <v>566</v>
      </c>
      <c r="G182" s="423">
        <f t="shared" si="22"/>
        <v>0</v>
      </c>
      <c r="H182" s="423">
        <f t="shared" si="22"/>
        <v>0</v>
      </c>
    </row>
    <row r="183" s="391" customFormat="true" spans="1:8">
      <c r="A183" s="337">
        <v>2013301</v>
      </c>
      <c r="B183" s="411" t="s">
        <v>300</v>
      </c>
      <c r="C183" s="409">
        <v>298</v>
      </c>
      <c r="D183" s="409">
        <v>289</v>
      </c>
      <c r="E183" s="418">
        <f t="shared" si="15"/>
        <v>-3.02013422818792</v>
      </c>
      <c r="F183" s="417">
        <v>289</v>
      </c>
      <c r="G183" s="417"/>
      <c r="H183" s="417"/>
    </row>
    <row r="184" s="391" customFormat="true" spans="1:9">
      <c r="A184" s="337">
        <v>2013302</v>
      </c>
      <c r="B184" s="407" t="s">
        <v>301</v>
      </c>
      <c r="C184" s="409">
        <v>182</v>
      </c>
      <c r="D184" s="409">
        <v>83</v>
      </c>
      <c r="E184" s="418">
        <f t="shared" si="15"/>
        <v>-54.3956043956044</v>
      </c>
      <c r="F184" s="417">
        <v>83</v>
      </c>
      <c r="G184" s="417"/>
      <c r="H184" s="417"/>
      <c r="I184" s="391" t="s">
        <v>402</v>
      </c>
    </row>
    <row r="185" s="186" customFormat="true" hidden="true" spans="1:8">
      <c r="A185" s="337">
        <v>2013303</v>
      </c>
      <c r="B185" s="407" t="s">
        <v>302</v>
      </c>
      <c r="C185" s="409"/>
      <c r="D185" s="409">
        <v>0</v>
      </c>
      <c r="E185" s="418" t="e">
        <f t="shared" si="15"/>
        <v>#DIV/0!</v>
      </c>
      <c r="F185" s="204"/>
      <c r="G185" s="204"/>
      <c r="H185" s="204"/>
    </row>
    <row r="186" s="186" customFormat="true" spans="1:8">
      <c r="A186" s="337">
        <v>2013304</v>
      </c>
      <c r="B186" s="407" t="s">
        <v>403</v>
      </c>
      <c r="C186" s="409"/>
      <c r="D186" s="409">
        <v>30</v>
      </c>
      <c r="E186" s="418"/>
      <c r="F186" s="204">
        <v>30</v>
      </c>
      <c r="G186" s="204"/>
      <c r="H186" s="204"/>
    </row>
    <row r="187" s="186" customFormat="true" spans="1:8">
      <c r="A187" s="337">
        <v>2013350</v>
      </c>
      <c r="B187" s="407" t="s">
        <v>309</v>
      </c>
      <c r="C187" s="409">
        <v>119</v>
      </c>
      <c r="D187" s="409">
        <v>159</v>
      </c>
      <c r="E187" s="418">
        <f t="shared" si="15"/>
        <v>33.6134453781513</v>
      </c>
      <c r="F187" s="204">
        <v>159</v>
      </c>
      <c r="G187" s="204"/>
      <c r="H187" s="204"/>
    </row>
    <row r="188" s="186" customFormat="true" spans="1:8">
      <c r="A188" s="337">
        <v>2013399</v>
      </c>
      <c r="B188" s="410" t="s">
        <v>404</v>
      </c>
      <c r="C188" s="409">
        <v>5</v>
      </c>
      <c r="D188" s="409">
        <v>5</v>
      </c>
      <c r="E188" s="418">
        <f t="shared" si="15"/>
        <v>0</v>
      </c>
      <c r="F188" s="204">
        <v>5</v>
      </c>
      <c r="G188" s="204"/>
      <c r="H188" s="204"/>
    </row>
    <row r="189" s="391" customFormat="true" spans="1:8">
      <c r="A189" s="337">
        <v>20134</v>
      </c>
      <c r="B189" s="410" t="s">
        <v>405</v>
      </c>
      <c r="C189" s="408">
        <f t="shared" ref="C189:H189" si="23">SUM(C190:C196)</f>
        <v>460</v>
      </c>
      <c r="D189" s="408">
        <f t="shared" si="23"/>
        <v>475</v>
      </c>
      <c r="E189" s="418">
        <f t="shared" si="15"/>
        <v>3.26086956521738</v>
      </c>
      <c r="F189" s="421">
        <f t="shared" si="23"/>
        <v>397</v>
      </c>
      <c r="G189" s="423">
        <f t="shared" si="23"/>
        <v>8</v>
      </c>
      <c r="H189" s="423">
        <f t="shared" si="23"/>
        <v>70</v>
      </c>
    </row>
    <row r="190" s="391" customFormat="true" spans="1:8">
      <c r="A190" s="337">
        <v>2013401</v>
      </c>
      <c r="B190" s="410" t="s">
        <v>300</v>
      </c>
      <c r="C190" s="409">
        <v>425</v>
      </c>
      <c r="D190" s="409">
        <v>379</v>
      </c>
      <c r="E190" s="418">
        <f t="shared" si="15"/>
        <v>-10.8235294117647</v>
      </c>
      <c r="F190" s="417">
        <v>379</v>
      </c>
      <c r="G190" s="417"/>
      <c r="H190" s="417"/>
    </row>
    <row r="191" s="391" customFormat="true" spans="1:8">
      <c r="A191" s="337">
        <v>2013402</v>
      </c>
      <c r="B191" s="407" t="s">
        <v>301</v>
      </c>
      <c r="C191" s="409">
        <v>19</v>
      </c>
      <c r="D191" s="409">
        <v>18</v>
      </c>
      <c r="E191" s="418">
        <f t="shared" si="15"/>
        <v>-5.26315789473685</v>
      </c>
      <c r="F191" s="417">
        <v>18</v>
      </c>
      <c r="G191" s="417"/>
      <c r="H191" s="417"/>
    </row>
    <row r="192" s="186" customFormat="true" hidden="true" spans="1:8">
      <c r="A192" s="337">
        <v>2013403</v>
      </c>
      <c r="B192" s="407" t="s">
        <v>302</v>
      </c>
      <c r="C192" s="409"/>
      <c r="D192" s="409">
        <v>0</v>
      </c>
      <c r="E192" s="418" t="e">
        <f t="shared" si="15"/>
        <v>#DIV/0!</v>
      </c>
      <c r="F192" s="204"/>
      <c r="G192" s="204"/>
      <c r="H192" s="204"/>
    </row>
    <row r="193" s="186" customFormat="true" spans="1:8">
      <c r="A193" s="337">
        <v>2013404</v>
      </c>
      <c r="B193" s="407" t="s">
        <v>406</v>
      </c>
      <c r="C193" s="409">
        <v>6</v>
      </c>
      <c r="D193" s="409">
        <v>46</v>
      </c>
      <c r="E193" s="418">
        <f t="shared" si="15"/>
        <v>666.666666666667</v>
      </c>
      <c r="F193" s="204"/>
      <c r="G193" s="204"/>
      <c r="H193" s="204">
        <v>46</v>
      </c>
    </row>
    <row r="194" s="391" customFormat="true" spans="1:9">
      <c r="A194" s="337">
        <v>2013405</v>
      </c>
      <c r="B194" s="407" t="s">
        <v>407</v>
      </c>
      <c r="C194" s="409">
        <v>10</v>
      </c>
      <c r="D194" s="409">
        <v>17</v>
      </c>
      <c r="E194" s="418">
        <f t="shared" si="15"/>
        <v>70</v>
      </c>
      <c r="F194" s="417"/>
      <c r="G194" s="417">
        <v>8</v>
      </c>
      <c r="H194" s="417">
        <v>9</v>
      </c>
      <c r="I194" s="391" t="s">
        <v>408</v>
      </c>
    </row>
    <row r="195" s="186" customFormat="true" hidden="true" spans="1:8">
      <c r="A195" s="337">
        <v>2013450</v>
      </c>
      <c r="B195" s="407" t="s">
        <v>309</v>
      </c>
      <c r="C195" s="406"/>
      <c r="D195" s="409">
        <v>0</v>
      </c>
      <c r="E195" s="418" t="e">
        <f t="shared" si="15"/>
        <v>#DIV/0!</v>
      </c>
      <c r="F195" s="238"/>
      <c r="G195" s="204"/>
      <c r="H195" s="204"/>
    </row>
    <row r="196" s="186" customFormat="true" spans="1:8">
      <c r="A196" s="337">
        <v>2013499</v>
      </c>
      <c r="B196" s="410" t="s">
        <v>409</v>
      </c>
      <c r="C196" s="406"/>
      <c r="D196" s="409">
        <v>15</v>
      </c>
      <c r="E196" s="418"/>
      <c r="F196" s="238"/>
      <c r="G196" s="204"/>
      <c r="H196" s="204">
        <v>15</v>
      </c>
    </row>
    <row r="197" s="186" customFormat="true" hidden="true" spans="1:8">
      <c r="A197" s="337">
        <v>20135</v>
      </c>
      <c r="B197" s="410" t="s">
        <v>410</v>
      </c>
      <c r="C197" s="408">
        <f t="shared" ref="C197:H197" si="24">SUM(C198:C202)</f>
        <v>0</v>
      </c>
      <c r="D197" s="409">
        <v>0</v>
      </c>
      <c r="E197" s="418" t="e">
        <f t="shared" si="15"/>
        <v>#DIV/0!</v>
      </c>
      <c r="F197" s="424">
        <f t="shared" si="24"/>
        <v>0</v>
      </c>
      <c r="G197" s="425">
        <f t="shared" si="24"/>
        <v>0</v>
      </c>
      <c r="H197" s="425">
        <f t="shared" si="24"/>
        <v>0</v>
      </c>
    </row>
    <row r="198" s="186" customFormat="true" hidden="true" spans="1:8">
      <c r="A198" s="337">
        <v>2013501</v>
      </c>
      <c r="B198" s="410" t="s">
        <v>300</v>
      </c>
      <c r="C198" s="409"/>
      <c r="D198" s="409">
        <v>0</v>
      </c>
      <c r="E198" s="418" t="e">
        <f t="shared" si="15"/>
        <v>#DIV/0!</v>
      </c>
      <c r="F198" s="204"/>
      <c r="G198" s="204"/>
      <c r="H198" s="204"/>
    </row>
    <row r="199" s="186" customFormat="true" hidden="true" spans="1:8">
      <c r="A199" s="337">
        <v>2013502</v>
      </c>
      <c r="B199" s="411" t="s">
        <v>301</v>
      </c>
      <c r="C199" s="409"/>
      <c r="D199" s="409">
        <v>0</v>
      </c>
      <c r="E199" s="418" t="e">
        <f t="shared" ref="E199:E262" si="25">(D199/C199-1)*100</f>
        <v>#DIV/0!</v>
      </c>
      <c r="F199" s="204"/>
      <c r="G199" s="204"/>
      <c r="H199" s="204"/>
    </row>
    <row r="200" s="186" customFormat="true" hidden="true" spans="1:8">
      <c r="A200" s="337">
        <v>2013503</v>
      </c>
      <c r="B200" s="407" t="s">
        <v>302</v>
      </c>
      <c r="C200" s="427"/>
      <c r="D200" s="409">
        <v>0</v>
      </c>
      <c r="E200" s="418" t="e">
        <f t="shared" si="25"/>
        <v>#DIV/0!</v>
      </c>
      <c r="F200" s="228"/>
      <c r="G200" s="204"/>
      <c r="H200" s="204"/>
    </row>
    <row r="201" s="186" customFormat="true" hidden="true" spans="1:8">
      <c r="A201" s="337">
        <v>2013550</v>
      </c>
      <c r="B201" s="407" t="s">
        <v>309</v>
      </c>
      <c r="C201" s="427"/>
      <c r="D201" s="409">
        <v>0</v>
      </c>
      <c r="E201" s="418" t="e">
        <f t="shared" si="25"/>
        <v>#DIV/0!</v>
      </c>
      <c r="F201" s="228"/>
      <c r="G201" s="204"/>
      <c r="H201" s="204"/>
    </row>
    <row r="202" s="186" customFormat="true" hidden="true" spans="1:8">
      <c r="A202" s="337">
        <v>2013599</v>
      </c>
      <c r="B202" s="407" t="s">
        <v>411</v>
      </c>
      <c r="C202" s="427"/>
      <c r="D202" s="409">
        <v>0</v>
      </c>
      <c r="E202" s="418" t="e">
        <f t="shared" si="25"/>
        <v>#DIV/0!</v>
      </c>
      <c r="F202" s="228"/>
      <c r="G202" s="204"/>
      <c r="H202" s="204"/>
    </row>
    <row r="203" s="391" customFormat="true" spans="1:8">
      <c r="A203" s="337">
        <v>20136</v>
      </c>
      <c r="B203" s="410" t="s">
        <v>412</v>
      </c>
      <c r="C203" s="408">
        <f t="shared" ref="C203:H203" si="26">SUM(C204:C208)</f>
        <v>1230</v>
      </c>
      <c r="D203" s="408">
        <f t="shared" si="26"/>
        <v>1325</v>
      </c>
      <c r="E203" s="418">
        <f t="shared" si="25"/>
        <v>7.72357723577235</v>
      </c>
      <c r="F203" s="421">
        <f t="shared" si="26"/>
        <v>1323</v>
      </c>
      <c r="G203" s="423">
        <f t="shared" si="26"/>
        <v>0</v>
      </c>
      <c r="H203" s="423">
        <f t="shared" si="26"/>
        <v>2</v>
      </c>
    </row>
    <row r="204" s="391" customFormat="true" spans="1:8">
      <c r="A204" s="337">
        <v>2013601</v>
      </c>
      <c r="B204" s="410" t="s">
        <v>300</v>
      </c>
      <c r="C204" s="427">
        <v>1139</v>
      </c>
      <c r="D204" s="409">
        <v>1216</v>
      </c>
      <c r="E204" s="418">
        <f t="shared" si="25"/>
        <v>6.7603160667252</v>
      </c>
      <c r="F204" s="428">
        <v>1216</v>
      </c>
      <c r="G204" s="417"/>
      <c r="H204" s="417"/>
    </row>
    <row r="205" s="391" customFormat="true" spans="1:8">
      <c r="A205" s="337">
        <v>2013602</v>
      </c>
      <c r="B205" s="410" t="s">
        <v>301</v>
      </c>
      <c r="C205" s="427">
        <v>91</v>
      </c>
      <c r="D205" s="409">
        <v>109</v>
      </c>
      <c r="E205" s="418">
        <f t="shared" si="25"/>
        <v>19.7802197802198</v>
      </c>
      <c r="F205" s="428">
        <v>107</v>
      </c>
      <c r="G205" s="417"/>
      <c r="H205" s="417">
        <v>2</v>
      </c>
    </row>
    <row r="206" s="186" customFormat="true" hidden="true" spans="1:8">
      <c r="A206" s="337">
        <v>2013603</v>
      </c>
      <c r="B206" s="407" t="s">
        <v>302</v>
      </c>
      <c r="C206" s="427"/>
      <c r="D206" s="409">
        <v>0</v>
      </c>
      <c r="E206" s="418" t="e">
        <f t="shared" si="25"/>
        <v>#DIV/0!</v>
      </c>
      <c r="F206" s="361"/>
      <c r="G206" s="204"/>
      <c r="H206" s="204"/>
    </row>
    <row r="207" s="391" customFormat="true" hidden="true" spans="1:8">
      <c r="A207" s="337">
        <v>2013650</v>
      </c>
      <c r="B207" s="407" t="s">
        <v>309</v>
      </c>
      <c r="C207" s="427"/>
      <c r="D207" s="409">
        <v>0</v>
      </c>
      <c r="E207" s="418" t="e">
        <f t="shared" si="25"/>
        <v>#DIV/0!</v>
      </c>
      <c r="F207" s="428"/>
      <c r="G207" s="417"/>
      <c r="H207" s="417"/>
    </row>
    <row r="208" s="391" customFormat="true" hidden="true" spans="1:8">
      <c r="A208" s="337">
        <v>2013699</v>
      </c>
      <c r="B208" s="407" t="s">
        <v>413</v>
      </c>
      <c r="C208" s="427"/>
      <c r="D208" s="409">
        <v>0</v>
      </c>
      <c r="E208" s="418" t="e">
        <f t="shared" si="25"/>
        <v>#DIV/0!</v>
      </c>
      <c r="F208" s="428"/>
      <c r="G208" s="417"/>
      <c r="H208" s="417"/>
    </row>
    <row r="209" s="391" customFormat="true" spans="1:8">
      <c r="A209" s="337">
        <v>20137</v>
      </c>
      <c r="B209" s="407" t="s">
        <v>414</v>
      </c>
      <c r="C209" s="408">
        <f t="shared" ref="C209:H209" si="27">SUM(C210:C215)</f>
        <v>310</v>
      </c>
      <c r="D209" s="408">
        <f t="shared" si="27"/>
        <v>305</v>
      </c>
      <c r="E209" s="418">
        <f t="shared" si="25"/>
        <v>-1.61290322580645</v>
      </c>
      <c r="F209" s="421">
        <f t="shared" si="27"/>
        <v>305</v>
      </c>
      <c r="G209" s="423">
        <f t="shared" si="27"/>
        <v>0</v>
      </c>
      <c r="H209" s="423">
        <f t="shared" si="27"/>
        <v>0</v>
      </c>
    </row>
    <row r="210" s="391" customFormat="true" spans="1:8">
      <c r="A210" s="337">
        <v>2013701</v>
      </c>
      <c r="B210" s="407" t="s">
        <v>300</v>
      </c>
      <c r="C210" s="427">
        <v>271</v>
      </c>
      <c r="D210" s="409">
        <v>262</v>
      </c>
      <c r="E210" s="418">
        <f t="shared" si="25"/>
        <v>-3.3210332103321</v>
      </c>
      <c r="F210" s="428">
        <v>262</v>
      </c>
      <c r="G210" s="417"/>
      <c r="H210" s="417"/>
    </row>
    <row r="211" s="186" customFormat="true" spans="1:8">
      <c r="A211" s="337">
        <v>2013702</v>
      </c>
      <c r="B211" s="407" t="s">
        <v>301</v>
      </c>
      <c r="C211" s="427"/>
      <c r="D211" s="409">
        <v>43</v>
      </c>
      <c r="E211" s="418"/>
      <c r="F211" s="361">
        <v>43</v>
      </c>
      <c r="G211" s="204"/>
      <c r="H211" s="204"/>
    </row>
    <row r="212" s="186" customFormat="true" hidden="true" spans="1:8">
      <c r="A212" s="337">
        <v>2013703</v>
      </c>
      <c r="B212" s="407" t="s">
        <v>302</v>
      </c>
      <c r="C212" s="427"/>
      <c r="D212" s="409">
        <v>0</v>
      </c>
      <c r="E212" s="418" t="e">
        <f t="shared" si="25"/>
        <v>#DIV/0!</v>
      </c>
      <c r="F212" s="228"/>
      <c r="G212" s="204"/>
      <c r="H212" s="204"/>
    </row>
    <row r="213" s="186" customFormat="true" hidden="true" spans="1:8">
      <c r="A213" s="337">
        <v>2013704</v>
      </c>
      <c r="B213" s="407" t="s">
        <v>415</v>
      </c>
      <c r="C213" s="427"/>
      <c r="D213" s="409">
        <v>0</v>
      </c>
      <c r="E213" s="418" t="e">
        <f t="shared" si="25"/>
        <v>#DIV/0!</v>
      </c>
      <c r="F213" s="228"/>
      <c r="G213" s="204"/>
      <c r="H213" s="204"/>
    </row>
    <row r="214" s="186" customFormat="true" hidden="true" spans="1:8">
      <c r="A214" s="337">
        <v>2013750</v>
      </c>
      <c r="B214" s="407" t="s">
        <v>309</v>
      </c>
      <c r="C214" s="427"/>
      <c r="D214" s="409">
        <v>0</v>
      </c>
      <c r="E214" s="418" t="e">
        <f t="shared" si="25"/>
        <v>#DIV/0!</v>
      </c>
      <c r="F214" s="228"/>
      <c r="G214" s="204"/>
      <c r="H214" s="204"/>
    </row>
    <row r="215" s="391" customFormat="true" spans="1:8">
      <c r="A215" s="337">
        <v>2013799</v>
      </c>
      <c r="B215" s="407" t="s">
        <v>416</v>
      </c>
      <c r="C215" s="427">
        <v>39</v>
      </c>
      <c r="D215" s="409"/>
      <c r="E215" s="418">
        <f t="shared" si="25"/>
        <v>-100</v>
      </c>
      <c r="F215" s="429"/>
      <c r="G215" s="417"/>
      <c r="H215" s="417"/>
    </row>
    <row r="216" s="391" customFormat="true" spans="1:8">
      <c r="A216" s="337">
        <v>20138</v>
      </c>
      <c r="B216" s="407" t="s">
        <v>417</v>
      </c>
      <c r="C216" s="408">
        <f t="shared" ref="C216:H216" si="28">SUM(C217:C230)</f>
        <v>3384</v>
      </c>
      <c r="D216" s="408">
        <f t="shared" si="28"/>
        <v>2970</v>
      </c>
      <c r="E216" s="418">
        <f t="shared" si="25"/>
        <v>-12.2340425531915</v>
      </c>
      <c r="F216" s="421">
        <f t="shared" si="28"/>
        <v>2845</v>
      </c>
      <c r="G216" s="423">
        <f t="shared" si="28"/>
        <v>84</v>
      </c>
      <c r="H216" s="423">
        <f t="shared" si="28"/>
        <v>41</v>
      </c>
    </row>
    <row r="217" s="391" customFormat="true" spans="1:8">
      <c r="A217" s="337">
        <v>2013801</v>
      </c>
      <c r="B217" s="407" t="s">
        <v>300</v>
      </c>
      <c r="C217" s="409">
        <v>2294</v>
      </c>
      <c r="D217" s="409">
        <v>2185</v>
      </c>
      <c r="E217" s="418">
        <f t="shared" si="25"/>
        <v>-4.75152571926766</v>
      </c>
      <c r="F217" s="417">
        <v>2185</v>
      </c>
      <c r="G217" s="417"/>
      <c r="H217" s="417"/>
    </row>
    <row r="218" s="391" customFormat="true" spans="1:8">
      <c r="A218" s="337">
        <v>2013802</v>
      </c>
      <c r="B218" s="407" t="s">
        <v>301</v>
      </c>
      <c r="C218" s="409">
        <v>61</v>
      </c>
      <c r="D218" s="409">
        <v>59</v>
      </c>
      <c r="E218" s="418">
        <f t="shared" si="25"/>
        <v>-3.27868852459017</v>
      </c>
      <c r="F218" s="417">
        <v>52</v>
      </c>
      <c r="G218" s="417"/>
      <c r="H218" s="417">
        <v>7</v>
      </c>
    </row>
    <row r="219" s="186" customFormat="true" hidden="true" spans="1:8">
      <c r="A219" s="337">
        <v>2013803</v>
      </c>
      <c r="B219" s="407" t="s">
        <v>302</v>
      </c>
      <c r="C219" s="409"/>
      <c r="D219" s="409">
        <v>0</v>
      </c>
      <c r="E219" s="418" t="e">
        <f t="shared" si="25"/>
        <v>#DIV/0!</v>
      </c>
      <c r="F219" s="204"/>
      <c r="G219" s="204"/>
      <c r="H219" s="204"/>
    </row>
    <row r="220" s="391" customFormat="true" spans="1:8">
      <c r="A220" s="337">
        <v>2013804</v>
      </c>
      <c r="B220" s="407" t="s">
        <v>418</v>
      </c>
      <c r="C220" s="409">
        <v>2</v>
      </c>
      <c r="D220" s="409">
        <v>16</v>
      </c>
      <c r="E220" s="418">
        <f t="shared" si="25"/>
        <v>700</v>
      </c>
      <c r="F220" s="417">
        <v>16</v>
      </c>
      <c r="G220" s="417"/>
      <c r="H220" s="417"/>
    </row>
    <row r="221" s="391" customFormat="true" spans="1:8">
      <c r="A221" s="337">
        <v>2013805</v>
      </c>
      <c r="B221" s="407" t="s">
        <v>419</v>
      </c>
      <c r="C221" s="409">
        <v>40</v>
      </c>
      <c r="D221" s="409">
        <v>15</v>
      </c>
      <c r="E221" s="418">
        <f t="shared" si="25"/>
        <v>-62.5</v>
      </c>
      <c r="F221" s="417">
        <v>15</v>
      </c>
      <c r="G221" s="417"/>
      <c r="H221" s="417"/>
    </row>
    <row r="222" s="186" customFormat="true" hidden="true" spans="1:8">
      <c r="A222" s="337">
        <v>2013808</v>
      </c>
      <c r="B222" s="407" t="s">
        <v>340</v>
      </c>
      <c r="C222" s="409"/>
      <c r="D222" s="409">
        <v>0</v>
      </c>
      <c r="E222" s="418" t="e">
        <f t="shared" si="25"/>
        <v>#DIV/0!</v>
      </c>
      <c r="F222" s="204"/>
      <c r="G222" s="204"/>
      <c r="H222" s="204"/>
    </row>
    <row r="223" s="186" customFormat="true" hidden="true" spans="1:8">
      <c r="A223" s="337">
        <v>2013810</v>
      </c>
      <c r="B223" s="407" t="s">
        <v>420</v>
      </c>
      <c r="C223" s="409"/>
      <c r="D223" s="409">
        <v>0</v>
      </c>
      <c r="E223" s="418" t="e">
        <f t="shared" si="25"/>
        <v>#DIV/0!</v>
      </c>
      <c r="F223" s="204"/>
      <c r="G223" s="204"/>
      <c r="H223" s="204"/>
    </row>
    <row r="224" s="391" customFormat="true" spans="1:9">
      <c r="A224" s="337">
        <v>2013812</v>
      </c>
      <c r="B224" s="407" t="s">
        <v>421</v>
      </c>
      <c r="C224" s="409">
        <v>199</v>
      </c>
      <c r="D224" s="409">
        <v>119</v>
      </c>
      <c r="E224" s="418">
        <f t="shared" si="25"/>
        <v>-40.2010050251256</v>
      </c>
      <c r="F224" s="417">
        <v>1</v>
      </c>
      <c r="G224" s="417">
        <v>84</v>
      </c>
      <c r="H224" s="417">
        <v>34</v>
      </c>
      <c r="I224" s="391" t="s">
        <v>422</v>
      </c>
    </row>
    <row r="225" s="186" customFormat="true" hidden="true" spans="1:8">
      <c r="A225" s="337">
        <v>2013813</v>
      </c>
      <c r="B225" s="407" t="s">
        <v>423</v>
      </c>
      <c r="C225" s="409"/>
      <c r="D225" s="409">
        <v>0</v>
      </c>
      <c r="E225" s="418" t="e">
        <f t="shared" si="25"/>
        <v>#DIV/0!</v>
      </c>
      <c r="F225" s="204"/>
      <c r="G225" s="204"/>
      <c r="H225" s="204"/>
    </row>
    <row r="226" s="186" customFormat="true" hidden="true" spans="1:8">
      <c r="A226" s="337">
        <v>2013814</v>
      </c>
      <c r="B226" s="407" t="s">
        <v>424</v>
      </c>
      <c r="C226" s="409"/>
      <c r="D226" s="409">
        <v>0</v>
      </c>
      <c r="E226" s="418" t="e">
        <f t="shared" si="25"/>
        <v>#DIV/0!</v>
      </c>
      <c r="F226" s="204"/>
      <c r="G226" s="204"/>
      <c r="H226" s="204"/>
    </row>
    <row r="227" s="186" customFormat="true" spans="1:8">
      <c r="A227" s="337">
        <v>2013815</v>
      </c>
      <c r="B227" s="407" t="s">
        <v>425</v>
      </c>
      <c r="C227" s="409">
        <v>3</v>
      </c>
      <c r="D227" s="409"/>
      <c r="E227" s="418">
        <f t="shared" si="25"/>
        <v>-100</v>
      </c>
      <c r="F227" s="204"/>
      <c r="G227" s="204"/>
      <c r="H227" s="204"/>
    </row>
    <row r="228" s="391" customFormat="true" spans="1:8">
      <c r="A228" s="337">
        <v>2013816</v>
      </c>
      <c r="B228" s="407" t="s">
        <v>426</v>
      </c>
      <c r="C228" s="409">
        <v>167</v>
      </c>
      <c r="D228" s="409">
        <v>6</v>
      </c>
      <c r="E228" s="418">
        <f t="shared" si="25"/>
        <v>-96.4071856287425</v>
      </c>
      <c r="F228" s="417">
        <v>6</v>
      </c>
      <c r="G228" s="417"/>
      <c r="H228" s="417"/>
    </row>
    <row r="229" s="391" customFormat="true" spans="1:8">
      <c r="A229" s="337">
        <v>2013850</v>
      </c>
      <c r="B229" s="407" t="s">
        <v>309</v>
      </c>
      <c r="C229" s="409">
        <v>597</v>
      </c>
      <c r="D229" s="409">
        <v>544</v>
      </c>
      <c r="E229" s="418">
        <f t="shared" si="25"/>
        <v>-8.87772194304858</v>
      </c>
      <c r="F229" s="417">
        <v>544</v>
      </c>
      <c r="G229" s="417"/>
      <c r="H229" s="417"/>
    </row>
    <row r="230" s="186" customFormat="true" spans="1:8">
      <c r="A230" s="337">
        <v>2013899</v>
      </c>
      <c r="B230" s="407" t="s">
        <v>427</v>
      </c>
      <c r="C230" s="409">
        <v>21</v>
      </c>
      <c r="D230" s="409">
        <v>26</v>
      </c>
      <c r="E230" s="418">
        <f t="shared" si="25"/>
        <v>23.8095238095238</v>
      </c>
      <c r="F230" s="204">
        <v>26</v>
      </c>
      <c r="G230" s="204"/>
      <c r="H230" s="204"/>
    </row>
    <row r="231" s="186" customFormat="true" spans="1:8">
      <c r="A231" s="337">
        <v>20139</v>
      </c>
      <c r="B231" s="407" t="s">
        <v>428</v>
      </c>
      <c r="C231" s="409"/>
      <c r="D231" s="409">
        <f>D232+D233+D237</f>
        <v>222</v>
      </c>
      <c r="E231" s="418"/>
      <c r="F231" s="430">
        <f t="shared" ref="F231:H231" si="29">SUM(F232:F237)</f>
        <v>220</v>
      </c>
      <c r="G231" s="204">
        <f t="shared" si="29"/>
        <v>0</v>
      </c>
      <c r="H231" s="204">
        <f t="shared" si="29"/>
        <v>2</v>
      </c>
    </row>
    <row r="232" s="186" customFormat="true" spans="1:8">
      <c r="A232" s="337">
        <v>2013901</v>
      </c>
      <c r="B232" s="407" t="s">
        <v>300</v>
      </c>
      <c r="C232" s="409"/>
      <c r="D232" s="409">
        <v>169</v>
      </c>
      <c r="E232" s="418"/>
      <c r="F232" s="204">
        <v>169</v>
      </c>
      <c r="G232" s="204"/>
      <c r="H232" s="204"/>
    </row>
    <row r="233" s="186" customFormat="true" spans="1:8">
      <c r="A233" s="337">
        <v>2013902</v>
      </c>
      <c r="B233" s="407" t="s">
        <v>301</v>
      </c>
      <c r="C233" s="409"/>
      <c r="D233" s="409">
        <v>51</v>
      </c>
      <c r="E233" s="418"/>
      <c r="F233" s="204">
        <v>51</v>
      </c>
      <c r="G233" s="204"/>
      <c r="H233" s="204"/>
    </row>
    <row r="234" s="186" customFormat="true" hidden="true" spans="1:8">
      <c r="A234" s="337">
        <v>2013903</v>
      </c>
      <c r="B234" s="407" t="s">
        <v>302</v>
      </c>
      <c r="C234" s="409"/>
      <c r="D234" s="409">
        <v>0</v>
      </c>
      <c r="E234" s="418"/>
      <c r="F234" s="204"/>
      <c r="G234" s="204"/>
      <c r="H234" s="204"/>
    </row>
    <row r="235" s="186" customFormat="true" hidden="true" spans="1:8">
      <c r="A235" s="337">
        <v>2013904</v>
      </c>
      <c r="B235" s="407" t="s">
        <v>396</v>
      </c>
      <c r="C235" s="409"/>
      <c r="D235" s="409">
        <v>0</v>
      </c>
      <c r="E235" s="418"/>
      <c r="F235" s="204"/>
      <c r="G235" s="204"/>
      <c r="H235" s="204"/>
    </row>
    <row r="236" s="186" customFormat="true" hidden="true" spans="1:8">
      <c r="A236" s="337">
        <v>2013950</v>
      </c>
      <c r="B236" s="407" t="s">
        <v>309</v>
      </c>
      <c r="C236" s="409"/>
      <c r="D236" s="409">
        <v>0</v>
      </c>
      <c r="E236" s="418"/>
      <c r="F236" s="204"/>
      <c r="G236" s="204"/>
      <c r="H236" s="204"/>
    </row>
    <row r="237" s="186" customFormat="true" spans="1:8">
      <c r="A237" s="337">
        <v>2013999</v>
      </c>
      <c r="B237" s="407" t="s">
        <v>429</v>
      </c>
      <c r="C237" s="409"/>
      <c r="D237" s="409">
        <v>2</v>
      </c>
      <c r="E237" s="418"/>
      <c r="F237" s="204"/>
      <c r="G237" s="204"/>
      <c r="H237" s="204">
        <v>2</v>
      </c>
    </row>
    <row r="238" s="186" customFormat="true" spans="1:8">
      <c r="A238" s="337">
        <v>21040</v>
      </c>
      <c r="B238" s="407" t="s">
        <v>430</v>
      </c>
      <c r="C238" s="409">
        <f t="shared" ref="C238:H238" si="30">SUM(C239:C244)</f>
        <v>1</v>
      </c>
      <c r="D238" s="409">
        <f t="shared" si="30"/>
        <v>416</v>
      </c>
      <c r="E238" s="418">
        <f t="shared" si="25"/>
        <v>41500</v>
      </c>
      <c r="F238" s="430">
        <f t="shared" si="30"/>
        <v>416</v>
      </c>
      <c r="G238" s="204">
        <f t="shared" si="30"/>
        <v>0</v>
      </c>
      <c r="H238" s="204">
        <f t="shared" si="30"/>
        <v>0</v>
      </c>
    </row>
    <row r="239" s="186" customFormat="true" spans="1:8">
      <c r="A239" s="337">
        <v>2104001</v>
      </c>
      <c r="B239" s="407" t="s">
        <v>300</v>
      </c>
      <c r="C239" s="409"/>
      <c r="D239" s="409">
        <v>205</v>
      </c>
      <c r="E239" s="418"/>
      <c r="F239" s="204">
        <v>205</v>
      </c>
      <c r="G239" s="204"/>
      <c r="H239" s="204"/>
    </row>
    <row r="240" s="186" customFormat="true" hidden="true" spans="1:8">
      <c r="A240" s="337">
        <v>2104002</v>
      </c>
      <c r="B240" s="407" t="s">
        <v>301</v>
      </c>
      <c r="C240" s="409"/>
      <c r="D240" s="409">
        <v>0</v>
      </c>
      <c r="E240" s="418" t="e">
        <f t="shared" si="25"/>
        <v>#DIV/0!</v>
      </c>
      <c r="F240" s="204"/>
      <c r="G240" s="204"/>
      <c r="H240" s="204"/>
    </row>
    <row r="241" s="186" customFormat="true" hidden="true" spans="1:8">
      <c r="A241" s="337">
        <v>2104003</v>
      </c>
      <c r="B241" s="407" t="s">
        <v>302</v>
      </c>
      <c r="C241" s="409"/>
      <c r="D241" s="409">
        <v>0</v>
      </c>
      <c r="E241" s="418" t="e">
        <f t="shared" si="25"/>
        <v>#DIV/0!</v>
      </c>
      <c r="F241" s="204"/>
      <c r="G241" s="204"/>
      <c r="H241" s="204"/>
    </row>
    <row r="242" s="186" customFormat="true" spans="1:8">
      <c r="A242" s="337">
        <v>2104004</v>
      </c>
      <c r="B242" s="407" t="s">
        <v>431</v>
      </c>
      <c r="C242" s="409">
        <v>1</v>
      </c>
      <c r="D242" s="409"/>
      <c r="E242" s="418">
        <f t="shared" si="25"/>
        <v>-100</v>
      </c>
      <c r="F242" s="204"/>
      <c r="G242" s="204"/>
      <c r="H242" s="204"/>
    </row>
    <row r="243" s="186" customFormat="true" hidden="true" spans="1:8">
      <c r="A243" s="337">
        <v>2104050</v>
      </c>
      <c r="B243" s="407" t="s">
        <v>309</v>
      </c>
      <c r="C243" s="409"/>
      <c r="D243" s="409">
        <v>0</v>
      </c>
      <c r="E243" s="418" t="e">
        <f t="shared" si="25"/>
        <v>#DIV/0!</v>
      </c>
      <c r="F243" s="204"/>
      <c r="G243" s="204"/>
      <c r="H243" s="204"/>
    </row>
    <row r="244" s="186" customFormat="true" spans="1:8">
      <c r="A244" s="337">
        <v>2104099</v>
      </c>
      <c r="B244" s="407" t="s">
        <v>432</v>
      </c>
      <c r="C244" s="409"/>
      <c r="D244" s="409">
        <v>211</v>
      </c>
      <c r="E244" s="418"/>
      <c r="F244" s="204">
        <v>211</v>
      </c>
      <c r="G244" s="204"/>
      <c r="H244" s="204"/>
    </row>
    <row r="245" s="186" customFormat="true" spans="1:8">
      <c r="A245" s="337">
        <v>20141</v>
      </c>
      <c r="B245" s="407" t="s">
        <v>433</v>
      </c>
      <c r="C245" s="409"/>
      <c r="D245" s="409">
        <f>D246+D247</f>
        <v>167</v>
      </c>
      <c r="E245" s="418"/>
      <c r="F245" s="430">
        <f t="shared" ref="F245:H245" si="31">SUM(F246:F250)</f>
        <v>167</v>
      </c>
      <c r="G245" s="204">
        <f t="shared" si="31"/>
        <v>0</v>
      </c>
      <c r="H245" s="204">
        <f t="shared" si="31"/>
        <v>0</v>
      </c>
    </row>
    <row r="246" s="186" customFormat="true" spans="1:8">
      <c r="A246" s="337">
        <v>2014101</v>
      </c>
      <c r="B246" s="407" t="s">
        <v>300</v>
      </c>
      <c r="C246" s="409"/>
      <c r="D246" s="409">
        <v>146</v>
      </c>
      <c r="E246" s="418"/>
      <c r="F246" s="204">
        <v>146</v>
      </c>
      <c r="G246" s="204"/>
      <c r="H246" s="204"/>
    </row>
    <row r="247" s="186" customFormat="true" spans="1:8">
      <c r="A247" s="337">
        <v>2014102</v>
      </c>
      <c r="B247" s="407" t="s">
        <v>301</v>
      </c>
      <c r="C247" s="409"/>
      <c r="D247" s="409">
        <v>21</v>
      </c>
      <c r="E247" s="418"/>
      <c r="F247" s="204">
        <v>21</v>
      </c>
      <c r="G247" s="204"/>
      <c r="H247" s="204"/>
    </row>
    <row r="248" s="186" customFormat="true" hidden="true" spans="1:8">
      <c r="A248" s="337">
        <v>2014103</v>
      </c>
      <c r="B248" s="407" t="s">
        <v>302</v>
      </c>
      <c r="C248" s="409"/>
      <c r="D248" s="409">
        <v>0</v>
      </c>
      <c r="E248" s="418" t="e">
        <f t="shared" si="25"/>
        <v>#DIV/0!</v>
      </c>
      <c r="F248" s="204"/>
      <c r="G248" s="204"/>
      <c r="H248" s="204"/>
    </row>
    <row r="249" s="186" customFormat="true" hidden="true" spans="1:8">
      <c r="A249" s="337">
        <v>2014150</v>
      </c>
      <c r="B249" s="407" t="s">
        <v>309</v>
      </c>
      <c r="C249" s="409"/>
      <c r="D249" s="409">
        <v>0</v>
      </c>
      <c r="E249" s="418" t="e">
        <f t="shared" si="25"/>
        <v>#DIV/0!</v>
      </c>
      <c r="F249" s="204"/>
      <c r="G249" s="204"/>
      <c r="H249" s="204"/>
    </row>
    <row r="250" s="186" customFormat="true" hidden="true" spans="1:8">
      <c r="A250" s="337">
        <v>2014199</v>
      </c>
      <c r="B250" s="407" t="s">
        <v>434</v>
      </c>
      <c r="C250" s="409"/>
      <c r="D250" s="409">
        <v>0</v>
      </c>
      <c r="E250" s="418" t="e">
        <f t="shared" si="25"/>
        <v>#DIV/0!</v>
      </c>
      <c r="F250" s="204"/>
      <c r="G250" s="204"/>
      <c r="H250" s="204"/>
    </row>
    <row r="251" s="391" customFormat="true" spans="1:8">
      <c r="A251" s="337">
        <v>20199</v>
      </c>
      <c r="B251" s="407" t="s">
        <v>435</v>
      </c>
      <c r="C251" s="408">
        <f t="shared" ref="C251:H251" si="32">SUM(C252:C253)</f>
        <v>7630</v>
      </c>
      <c r="D251" s="409">
        <v>5933</v>
      </c>
      <c r="E251" s="418">
        <f t="shared" si="25"/>
        <v>-22.2411533420708</v>
      </c>
      <c r="F251" s="421">
        <f t="shared" si="32"/>
        <v>5397</v>
      </c>
      <c r="G251" s="423">
        <f t="shared" si="32"/>
        <v>0</v>
      </c>
      <c r="H251" s="423">
        <f t="shared" si="32"/>
        <v>536</v>
      </c>
    </row>
    <row r="252" s="186" customFormat="true" hidden="true" spans="1:8">
      <c r="A252" s="337">
        <v>2019901</v>
      </c>
      <c r="B252" s="410" t="s">
        <v>436</v>
      </c>
      <c r="C252" s="409"/>
      <c r="D252" s="409">
        <v>0</v>
      </c>
      <c r="E252" s="418" t="e">
        <f t="shared" si="25"/>
        <v>#DIV/0!</v>
      </c>
      <c r="F252" s="204"/>
      <c r="G252" s="204"/>
      <c r="H252" s="204"/>
    </row>
    <row r="253" s="391" customFormat="true" spans="1:8">
      <c r="A253" s="337">
        <v>2019999</v>
      </c>
      <c r="B253" s="410" t="s">
        <v>437</v>
      </c>
      <c r="C253" s="409">
        <v>7630</v>
      </c>
      <c r="D253" s="409">
        <v>5933</v>
      </c>
      <c r="E253" s="418">
        <f t="shared" si="25"/>
        <v>-22.2411533420708</v>
      </c>
      <c r="F253" s="417">
        <v>5397</v>
      </c>
      <c r="G253" s="417"/>
      <c r="H253" s="417">
        <v>536</v>
      </c>
    </row>
    <row r="254" s="186" customFormat="true" hidden="true" spans="1:8">
      <c r="A254" s="337">
        <v>202</v>
      </c>
      <c r="B254" s="407" t="s">
        <v>438</v>
      </c>
      <c r="C254" s="408">
        <f t="shared" ref="C254:H254" si="33">SUM(C255:C257)</f>
        <v>0</v>
      </c>
      <c r="D254" s="409">
        <v>0</v>
      </c>
      <c r="E254" s="418" t="e">
        <f t="shared" si="25"/>
        <v>#DIV/0!</v>
      </c>
      <c r="F254" s="424">
        <f t="shared" si="33"/>
        <v>0</v>
      </c>
      <c r="G254" s="204">
        <f t="shared" si="33"/>
        <v>0</v>
      </c>
      <c r="H254" s="204">
        <f t="shared" si="33"/>
        <v>0</v>
      </c>
    </row>
    <row r="255" s="186" customFormat="true" hidden="true" spans="1:8">
      <c r="A255" s="337">
        <v>20205</v>
      </c>
      <c r="B255" s="410" t="s">
        <v>439</v>
      </c>
      <c r="C255" s="409"/>
      <c r="D255" s="409">
        <v>0</v>
      </c>
      <c r="E255" s="418" t="e">
        <f t="shared" si="25"/>
        <v>#DIV/0!</v>
      </c>
      <c r="F255" s="204"/>
      <c r="G255" s="425"/>
      <c r="H255" s="425"/>
    </row>
    <row r="256" s="186" customFormat="true" hidden="true" spans="1:8">
      <c r="A256" s="337">
        <v>20206</v>
      </c>
      <c r="B256" s="410" t="s">
        <v>440</v>
      </c>
      <c r="C256" s="409"/>
      <c r="D256" s="409">
        <v>0</v>
      </c>
      <c r="E256" s="418" t="e">
        <f t="shared" si="25"/>
        <v>#DIV/0!</v>
      </c>
      <c r="F256" s="204"/>
      <c r="G256" s="425"/>
      <c r="H256" s="425"/>
    </row>
    <row r="257" s="186" customFormat="true" hidden="true" spans="1:8">
      <c r="A257" s="337">
        <v>20299</v>
      </c>
      <c r="B257" s="410" t="s">
        <v>441</v>
      </c>
      <c r="C257" s="409"/>
      <c r="D257" s="409">
        <v>0</v>
      </c>
      <c r="E257" s="418" t="e">
        <f t="shared" si="25"/>
        <v>#DIV/0!</v>
      </c>
      <c r="F257" s="204"/>
      <c r="G257" s="425"/>
      <c r="H257" s="425"/>
    </row>
    <row r="258" s="393" customFormat="true" spans="1:8">
      <c r="A258" s="403">
        <v>203</v>
      </c>
      <c r="B258" s="431" t="s">
        <v>442</v>
      </c>
      <c r="C258" s="405">
        <f t="shared" ref="C258:H258" si="34">SUM(C259,C267)</f>
        <v>60</v>
      </c>
      <c r="D258" s="405">
        <f t="shared" si="34"/>
        <v>183</v>
      </c>
      <c r="E258" s="418">
        <f t="shared" si="25"/>
        <v>205</v>
      </c>
      <c r="F258" s="419">
        <f t="shared" si="34"/>
        <v>0</v>
      </c>
      <c r="G258" s="420">
        <f t="shared" si="34"/>
        <v>183</v>
      </c>
      <c r="H258" s="420">
        <f t="shared" si="34"/>
        <v>0</v>
      </c>
    </row>
    <row r="259" s="391" customFormat="true" spans="1:8">
      <c r="A259" s="337">
        <v>20306</v>
      </c>
      <c r="B259" s="410" t="s">
        <v>443</v>
      </c>
      <c r="C259" s="408">
        <f t="shared" ref="C259:G259" si="35">SUM(C260:C266)</f>
        <v>60</v>
      </c>
      <c r="D259" s="409">
        <v>183</v>
      </c>
      <c r="E259" s="418">
        <f t="shared" si="25"/>
        <v>205</v>
      </c>
      <c r="F259" s="421">
        <f t="shared" si="35"/>
        <v>0</v>
      </c>
      <c r="G259" s="423">
        <f t="shared" si="35"/>
        <v>183</v>
      </c>
      <c r="H259" s="423"/>
    </row>
    <row r="260" s="186" customFormat="true" hidden="true" spans="1:8">
      <c r="A260" s="337">
        <v>2030601</v>
      </c>
      <c r="B260" s="410" t="s">
        <v>444</v>
      </c>
      <c r="C260" s="409"/>
      <c r="D260" s="409">
        <v>0</v>
      </c>
      <c r="E260" s="418" t="e">
        <f t="shared" si="25"/>
        <v>#DIV/0!</v>
      </c>
      <c r="F260" s="204"/>
      <c r="G260" s="204"/>
      <c r="H260" s="204"/>
    </row>
    <row r="261" s="186" customFormat="true" hidden="true" spans="1:8">
      <c r="A261" s="337">
        <v>2030602</v>
      </c>
      <c r="B261" s="407" t="s">
        <v>445</v>
      </c>
      <c r="C261" s="409"/>
      <c r="D261" s="409">
        <v>0</v>
      </c>
      <c r="E261" s="418" t="e">
        <f t="shared" si="25"/>
        <v>#DIV/0!</v>
      </c>
      <c r="F261" s="204"/>
      <c r="G261" s="204"/>
      <c r="H261" s="204"/>
    </row>
    <row r="262" s="186" customFormat="true" hidden="true" spans="1:8">
      <c r="A262" s="337">
        <v>2030603</v>
      </c>
      <c r="B262" s="407" t="s">
        <v>446</v>
      </c>
      <c r="C262" s="409"/>
      <c r="D262" s="409">
        <v>0</v>
      </c>
      <c r="E262" s="418" t="e">
        <f t="shared" si="25"/>
        <v>#DIV/0!</v>
      </c>
      <c r="F262" s="204"/>
      <c r="G262" s="204"/>
      <c r="H262" s="204"/>
    </row>
    <row r="263" s="186" customFormat="true" hidden="true" spans="1:8">
      <c r="A263" s="337">
        <v>2030604</v>
      </c>
      <c r="B263" s="407" t="s">
        <v>447</v>
      </c>
      <c r="C263" s="409"/>
      <c r="D263" s="409">
        <v>0</v>
      </c>
      <c r="E263" s="418" t="e">
        <f t="shared" ref="E263:E326" si="36">(D263/C263-1)*100</f>
        <v>#DIV/0!</v>
      </c>
      <c r="F263" s="204"/>
      <c r="G263" s="204"/>
      <c r="H263" s="204"/>
    </row>
    <row r="264" s="391" customFormat="true" spans="1:10">
      <c r="A264" s="337">
        <v>2030607</v>
      </c>
      <c r="B264" s="410" t="s">
        <v>448</v>
      </c>
      <c r="C264" s="409"/>
      <c r="D264" s="409">
        <v>183</v>
      </c>
      <c r="E264" s="418"/>
      <c r="F264" s="417"/>
      <c r="G264" s="417">
        <v>183</v>
      </c>
      <c r="H264" s="417"/>
      <c r="I264" s="186" t="s">
        <v>449</v>
      </c>
      <c r="J264" s="186"/>
    </row>
    <row r="265" s="186" customFormat="true" hidden="true" spans="1:8">
      <c r="A265" s="337">
        <v>2030608</v>
      </c>
      <c r="B265" s="410" t="s">
        <v>450</v>
      </c>
      <c r="C265" s="409"/>
      <c r="D265" s="409">
        <v>0</v>
      </c>
      <c r="E265" s="418" t="e">
        <f t="shared" si="36"/>
        <v>#DIV/0!</v>
      </c>
      <c r="F265" s="204"/>
      <c r="G265" s="204"/>
      <c r="H265" s="204"/>
    </row>
    <row r="266" s="391" customFormat="true" spans="1:8">
      <c r="A266" s="337">
        <v>2030699</v>
      </c>
      <c r="B266" s="410" t="s">
        <v>451</v>
      </c>
      <c r="C266" s="409">
        <v>60</v>
      </c>
      <c r="D266" s="409">
        <v>53</v>
      </c>
      <c r="E266" s="418">
        <f t="shared" si="36"/>
        <v>-11.6666666666667</v>
      </c>
      <c r="F266" s="417"/>
      <c r="G266" s="417"/>
      <c r="H266" s="417">
        <v>53</v>
      </c>
    </row>
    <row r="267" s="186" customFormat="true" hidden="true" spans="1:8">
      <c r="A267" s="337">
        <v>20399</v>
      </c>
      <c r="B267" s="410" t="s">
        <v>452</v>
      </c>
      <c r="C267" s="408"/>
      <c r="D267" s="409">
        <v>0</v>
      </c>
      <c r="E267" s="418" t="e">
        <f t="shared" si="36"/>
        <v>#DIV/0!</v>
      </c>
      <c r="F267" s="424"/>
      <c r="G267" s="425"/>
      <c r="H267" s="425"/>
    </row>
    <row r="268" s="393" customFormat="true" spans="1:8">
      <c r="A268" s="403">
        <v>204</v>
      </c>
      <c r="B268" s="432" t="s">
        <v>17</v>
      </c>
      <c r="C268" s="405">
        <f t="shared" ref="C268:H268" si="37">SUM(C269,C272,C283,C290,C298,C307,C321,C331,C341,C349,C355)</f>
        <v>20664</v>
      </c>
      <c r="D268" s="405">
        <f t="shared" si="37"/>
        <v>32583</v>
      </c>
      <c r="E268" s="418">
        <f t="shared" si="36"/>
        <v>57.6800232288037</v>
      </c>
      <c r="F268" s="419">
        <f t="shared" si="37"/>
        <v>17104</v>
      </c>
      <c r="G268" s="420">
        <f t="shared" si="37"/>
        <v>6710</v>
      </c>
      <c r="H268" s="420">
        <f t="shared" si="37"/>
        <v>8769</v>
      </c>
    </row>
    <row r="269" s="186" customFormat="true" hidden="true" spans="1:8">
      <c r="A269" s="337">
        <v>20401</v>
      </c>
      <c r="B269" s="407" t="s">
        <v>453</v>
      </c>
      <c r="C269" s="408">
        <f t="shared" ref="C269:H269" si="38">SUM(C270:C271)</f>
        <v>0</v>
      </c>
      <c r="D269" s="409">
        <v>0</v>
      </c>
      <c r="E269" s="418" t="e">
        <f t="shared" si="36"/>
        <v>#DIV/0!</v>
      </c>
      <c r="F269" s="424">
        <f t="shared" si="38"/>
        <v>0</v>
      </c>
      <c r="G269" s="425">
        <f t="shared" si="38"/>
        <v>0</v>
      </c>
      <c r="H269" s="425">
        <f t="shared" si="38"/>
        <v>0</v>
      </c>
    </row>
    <row r="270" s="186" customFormat="true" hidden="true" spans="1:8">
      <c r="A270" s="337">
        <v>2040101</v>
      </c>
      <c r="B270" s="407" t="s">
        <v>454</v>
      </c>
      <c r="C270" s="409"/>
      <c r="D270" s="409">
        <v>0</v>
      </c>
      <c r="E270" s="418" t="e">
        <f t="shared" si="36"/>
        <v>#DIV/0!</v>
      </c>
      <c r="F270" s="204"/>
      <c r="G270" s="204"/>
      <c r="H270" s="204"/>
    </row>
    <row r="271" s="186" customFormat="true" hidden="true" spans="1:8">
      <c r="A271" s="337">
        <v>2040199</v>
      </c>
      <c r="B271" s="410" t="s">
        <v>455</v>
      </c>
      <c r="C271" s="409"/>
      <c r="D271" s="409">
        <v>0</v>
      </c>
      <c r="E271" s="418" t="e">
        <f t="shared" si="36"/>
        <v>#DIV/0!</v>
      </c>
      <c r="F271" s="204"/>
      <c r="G271" s="204"/>
      <c r="H271" s="204"/>
    </row>
    <row r="272" s="391" customFormat="true" spans="1:8">
      <c r="A272" s="337">
        <v>20402</v>
      </c>
      <c r="B272" s="410" t="s">
        <v>456</v>
      </c>
      <c r="C272" s="408">
        <f t="shared" ref="C272:H272" si="39">SUM(C273:C282)</f>
        <v>19583</v>
      </c>
      <c r="D272" s="408">
        <f t="shared" si="39"/>
        <v>30256</v>
      </c>
      <c r="E272" s="418">
        <f t="shared" si="36"/>
        <v>54.5013532145228</v>
      </c>
      <c r="F272" s="421">
        <f t="shared" si="39"/>
        <v>16262</v>
      </c>
      <c r="G272" s="423">
        <f t="shared" si="39"/>
        <v>6474</v>
      </c>
      <c r="H272" s="423">
        <f t="shared" si="39"/>
        <v>7520</v>
      </c>
    </row>
    <row r="273" s="391" customFormat="true" spans="1:8">
      <c r="A273" s="337">
        <v>2040201</v>
      </c>
      <c r="B273" s="410" t="s">
        <v>300</v>
      </c>
      <c r="C273" s="409">
        <v>15137</v>
      </c>
      <c r="D273" s="409">
        <v>15483</v>
      </c>
      <c r="E273" s="418">
        <f t="shared" si="36"/>
        <v>2.28578978661558</v>
      </c>
      <c r="F273" s="417">
        <v>15483</v>
      </c>
      <c r="G273" s="417"/>
      <c r="H273" s="417"/>
    </row>
    <row r="274" s="391" customFormat="true" ht="16" customHeight="true" spans="1:10">
      <c r="A274" s="337">
        <v>2040202</v>
      </c>
      <c r="B274" s="410" t="s">
        <v>301</v>
      </c>
      <c r="C274" s="409">
        <v>3788</v>
      </c>
      <c r="D274" s="409">
        <v>14405</v>
      </c>
      <c r="E274" s="418">
        <f t="shared" si="36"/>
        <v>280.279831045407</v>
      </c>
      <c r="F274" s="417">
        <v>743</v>
      </c>
      <c r="G274" s="417">
        <f>477+5957</f>
        <v>6434</v>
      </c>
      <c r="H274" s="417">
        <v>7228</v>
      </c>
      <c r="I274" s="190" t="s">
        <v>457</v>
      </c>
      <c r="J274" s="391">
        <v>1000</v>
      </c>
    </row>
    <row r="275" s="391" customFormat="true" spans="1:8">
      <c r="A275" s="337">
        <v>2040203</v>
      </c>
      <c r="B275" s="410" t="s">
        <v>302</v>
      </c>
      <c r="C275" s="409">
        <v>36</v>
      </c>
      <c r="D275" s="409">
        <v>36</v>
      </c>
      <c r="E275" s="418">
        <f t="shared" si="36"/>
        <v>0</v>
      </c>
      <c r="F275" s="417">
        <v>36</v>
      </c>
      <c r="G275" s="417"/>
      <c r="H275" s="417"/>
    </row>
    <row r="276" s="186" customFormat="true" hidden="true" spans="1:8">
      <c r="A276" s="337">
        <v>2040219</v>
      </c>
      <c r="B276" s="410" t="s">
        <v>340</v>
      </c>
      <c r="C276" s="409"/>
      <c r="D276" s="409">
        <v>0</v>
      </c>
      <c r="E276" s="418" t="e">
        <f t="shared" si="36"/>
        <v>#DIV/0!</v>
      </c>
      <c r="F276" s="204"/>
      <c r="G276" s="204"/>
      <c r="H276" s="204"/>
    </row>
    <row r="277" s="186" customFormat="true" spans="1:9">
      <c r="A277" s="337">
        <v>2040220</v>
      </c>
      <c r="B277" s="410" t="s">
        <v>458</v>
      </c>
      <c r="C277" s="409"/>
      <c r="D277" s="409">
        <v>40</v>
      </c>
      <c r="E277" s="418"/>
      <c r="F277" s="204"/>
      <c r="G277" s="204">
        <v>40</v>
      </c>
      <c r="H277" s="204"/>
      <c r="I277" s="186" t="s">
        <v>459</v>
      </c>
    </row>
    <row r="278" s="186" customFormat="true" hidden="true" spans="1:8">
      <c r="A278" s="337">
        <v>2040221</v>
      </c>
      <c r="B278" s="410" t="s">
        <v>460</v>
      </c>
      <c r="C278" s="409"/>
      <c r="D278" s="409">
        <v>0</v>
      </c>
      <c r="E278" s="418" t="e">
        <f t="shared" si="36"/>
        <v>#DIV/0!</v>
      </c>
      <c r="F278" s="204"/>
      <c r="G278" s="204"/>
      <c r="H278" s="204"/>
    </row>
    <row r="279" s="186" customFormat="true" hidden="true" spans="1:8">
      <c r="A279" s="337">
        <v>2040222</v>
      </c>
      <c r="B279" s="410" t="s">
        <v>461</v>
      </c>
      <c r="C279" s="409"/>
      <c r="D279" s="409">
        <v>0</v>
      </c>
      <c r="E279" s="418" t="e">
        <f t="shared" si="36"/>
        <v>#DIV/0!</v>
      </c>
      <c r="F279" s="204"/>
      <c r="G279" s="204"/>
      <c r="H279" s="204"/>
    </row>
    <row r="280" s="186" customFormat="true" hidden="true" spans="1:8">
      <c r="A280" s="337">
        <v>2040223</v>
      </c>
      <c r="B280" s="410" t="s">
        <v>462</v>
      </c>
      <c r="C280" s="409"/>
      <c r="D280" s="409">
        <v>0</v>
      </c>
      <c r="E280" s="418" t="e">
        <f t="shared" si="36"/>
        <v>#DIV/0!</v>
      </c>
      <c r="F280" s="204"/>
      <c r="G280" s="204"/>
      <c r="H280" s="204"/>
    </row>
    <row r="281" s="391" customFormat="true" spans="1:8">
      <c r="A281" s="337">
        <v>2040250</v>
      </c>
      <c r="B281" s="410" t="s">
        <v>309</v>
      </c>
      <c r="C281" s="409">
        <v>190</v>
      </c>
      <c r="D281" s="409"/>
      <c r="E281" s="418">
        <f t="shared" si="36"/>
        <v>-100</v>
      </c>
      <c r="F281" s="417"/>
      <c r="G281" s="417"/>
      <c r="H281" s="417"/>
    </row>
    <row r="282" s="186" customFormat="true" spans="1:8">
      <c r="A282" s="337">
        <v>2040299</v>
      </c>
      <c r="B282" s="410" t="s">
        <v>463</v>
      </c>
      <c r="C282" s="409">
        <v>432</v>
      </c>
      <c r="D282" s="409">
        <v>292</v>
      </c>
      <c r="E282" s="418">
        <f t="shared" si="36"/>
        <v>-32.4074074074074</v>
      </c>
      <c r="F282" s="204"/>
      <c r="G282" s="204"/>
      <c r="H282" s="204">
        <v>292</v>
      </c>
    </row>
    <row r="283" s="186" customFormat="true" hidden="true" spans="1:8">
      <c r="A283" s="337">
        <v>20403</v>
      </c>
      <c r="B283" s="407" t="s">
        <v>464</v>
      </c>
      <c r="C283" s="408">
        <f t="shared" ref="C283:H283" si="40">SUM(C284:C289)</f>
        <v>0</v>
      </c>
      <c r="D283" s="409">
        <v>0</v>
      </c>
      <c r="E283" s="418" t="e">
        <f t="shared" si="36"/>
        <v>#DIV/0!</v>
      </c>
      <c r="F283" s="424">
        <f t="shared" si="40"/>
        <v>0</v>
      </c>
      <c r="G283" s="425">
        <f t="shared" si="40"/>
        <v>0</v>
      </c>
      <c r="H283" s="425">
        <f t="shared" si="40"/>
        <v>0</v>
      </c>
    </row>
    <row r="284" s="186" customFormat="true" hidden="true" spans="1:8">
      <c r="A284" s="337">
        <v>2040301</v>
      </c>
      <c r="B284" s="407" t="s">
        <v>300</v>
      </c>
      <c r="C284" s="409"/>
      <c r="D284" s="409">
        <v>0</v>
      </c>
      <c r="E284" s="418" t="e">
        <f t="shared" si="36"/>
        <v>#DIV/0!</v>
      </c>
      <c r="F284" s="204"/>
      <c r="G284" s="204"/>
      <c r="H284" s="204"/>
    </row>
    <row r="285" s="186" customFormat="true" hidden="true" spans="1:8">
      <c r="A285" s="337">
        <v>2040302</v>
      </c>
      <c r="B285" s="407" t="s">
        <v>301</v>
      </c>
      <c r="C285" s="409"/>
      <c r="D285" s="409">
        <v>0</v>
      </c>
      <c r="E285" s="418" t="e">
        <f t="shared" si="36"/>
        <v>#DIV/0!</v>
      </c>
      <c r="F285" s="204"/>
      <c r="G285" s="204"/>
      <c r="H285" s="204"/>
    </row>
    <row r="286" s="186" customFormat="true" hidden="true" spans="1:8">
      <c r="A286" s="337">
        <v>2040303</v>
      </c>
      <c r="B286" s="410" t="s">
        <v>302</v>
      </c>
      <c r="C286" s="409"/>
      <c r="D286" s="409">
        <v>0</v>
      </c>
      <c r="E286" s="418" t="e">
        <f t="shared" si="36"/>
        <v>#DIV/0!</v>
      </c>
      <c r="F286" s="204"/>
      <c r="G286" s="204"/>
      <c r="H286" s="204"/>
    </row>
    <row r="287" s="186" customFormat="true" hidden="true" spans="1:8">
      <c r="A287" s="337">
        <v>2040304</v>
      </c>
      <c r="B287" s="410" t="s">
        <v>465</v>
      </c>
      <c r="C287" s="409"/>
      <c r="D287" s="409">
        <v>0</v>
      </c>
      <c r="E287" s="418" t="e">
        <f t="shared" si="36"/>
        <v>#DIV/0!</v>
      </c>
      <c r="F287" s="204"/>
      <c r="G287" s="204"/>
      <c r="H287" s="204"/>
    </row>
    <row r="288" s="186" customFormat="true" hidden="true" spans="1:8">
      <c r="A288" s="337">
        <v>2040350</v>
      </c>
      <c r="B288" s="410" t="s">
        <v>309</v>
      </c>
      <c r="C288" s="409"/>
      <c r="D288" s="409">
        <v>0</v>
      </c>
      <c r="E288" s="418" t="e">
        <f t="shared" si="36"/>
        <v>#DIV/0!</v>
      </c>
      <c r="F288" s="204"/>
      <c r="G288" s="204"/>
      <c r="H288" s="204"/>
    </row>
    <row r="289" s="186" customFormat="true" hidden="true" spans="1:8">
      <c r="A289" s="337">
        <v>2040399</v>
      </c>
      <c r="B289" s="411" t="s">
        <v>466</v>
      </c>
      <c r="C289" s="409"/>
      <c r="D289" s="409">
        <v>0</v>
      </c>
      <c r="E289" s="418" t="e">
        <f t="shared" si="36"/>
        <v>#DIV/0!</v>
      </c>
      <c r="F289" s="204"/>
      <c r="G289" s="204"/>
      <c r="H289" s="204"/>
    </row>
    <row r="290" s="186" customFormat="true" spans="1:8">
      <c r="A290" s="337">
        <v>20404</v>
      </c>
      <c r="B290" s="407" t="s">
        <v>467</v>
      </c>
      <c r="C290" s="408"/>
      <c r="D290" s="408">
        <f t="shared" ref="C290:H290" si="41">SUM(D291:D297)</f>
        <v>914</v>
      </c>
      <c r="E290" s="418"/>
      <c r="F290" s="424">
        <f t="shared" si="41"/>
        <v>0</v>
      </c>
      <c r="G290" s="425">
        <f t="shared" si="41"/>
        <v>0</v>
      </c>
      <c r="H290" s="425">
        <f t="shared" si="41"/>
        <v>914</v>
      </c>
    </row>
    <row r="291" s="186" customFormat="true" hidden="true" spans="1:8">
      <c r="A291" s="337">
        <v>2040401</v>
      </c>
      <c r="B291" s="407" t="s">
        <v>300</v>
      </c>
      <c r="C291" s="409"/>
      <c r="D291" s="409">
        <v>0</v>
      </c>
      <c r="E291" s="418"/>
      <c r="F291" s="204"/>
      <c r="G291" s="204"/>
      <c r="H291" s="204"/>
    </row>
    <row r="292" s="186" customFormat="true" hidden="true" spans="1:8">
      <c r="A292" s="337">
        <v>2040402</v>
      </c>
      <c r="B292" s="407" t="s">
        <v>301</v>
      </c>
      <c r="C292" s="409"/>
      <c r="D292" s="409">
        <v>0</v>
      </c>
      <c r="E292" s="418"/>
      <c r="F292" s="204"/>
      <c r="G292" s="204"/>
      <c r="H292" s="204"/>
    </row>
    <row r="293" s="186" customFormat="true" hidden="true" spans="1:8">
      <c r="A293" s="337">
        <v>2040403</v>
      </c>
      <c r="B293" s="410" t="s">
        <v>302</v>
      </c>
      <c r="C293" s="409"/>
      <c r="D293" s="409">
        <v>0</v>
      </c>
      <c r="E293" s="418"/>
      <c r="F293" s="204"/>
      <c r="G293" s="204"/>
      <c r="H293" s="204"/>
    </row>
    <row r="294" s="186" customFormat="true" spans="1:8">
      <c r="A294" s="337">
        <v>2040409</v>
      </c>
      <c r="B294" s="410" t="s">
        <v>468</v>
      </c>
      <c r="C294" s="409"/>
      <c r="D294" s="409">
        <v>914</v>
      </c>
      <c r="E294" s="418"/>
      <c r="F294" s="204"/>
      <c r="G294" s="204"/>
      <c r="H294" s="204">
        <v>914</v>
      </c>
    </row>
    <row r="295" s="186" customFormat="true" hidden="true" spans="1:8">
      <c r="A295" s="337">
        <v>2040410</v>
      </c>
      <c r="B295" s="410" t="s">
        <v>469</v>
      </c>
      <c r="C295" s="409"/>
      <c r="D295" s="409">
        <v>0</v>
      </c>
      <c r="E295" s="418" t="e">
        <f t="shared" si="36"/>
        <v>#DIV/0!</v>
      </c>
      <c r="F295" s="204"/>
      <c r="G295" s="204"/>
      <c r="H295" s="204"/>
    </row>
    <row r="296" s="186" customFormat="true" hidden="true" spans="1:8">
      <c r="A296" s="337">
        <v>2040450</v>
      </c>
      <c r="B296" s="410" t="s">
        <v>309</v>
      </c>
      <c r="C296" s="409"/>
      <c r="D296" s="409">
        <v>0</v>
      </c>
      <c r="E296" s="418" t="e">
        <f t="shared" si="36"/>
        <v>#DIV/0!</v>
      </c>
      <c r="F296" s="204"/>
      <c r="G296" s="204"/>
      <c r="H296" s="204"/>
    </row>
    <row r="297" s="186" customFormat="true" hidden="true" spans="1:8">
      <c r="A297" s="337">
        <v>2040499</v>
      </c>
      <c r="B297" s="410" t="s">
        <v>470</v>
      </c>
      <c r="C297" s="409"/>
      <c r="D297" s="409">
        <v>0</v>
      </c>
      <c r="E297" s="418" t="e">
        <f t="shared" si="36"/>
        <v>#DIV/0!</v>
      </c>
      <c r="F297" s="204"/>
      <c r="G297" s="204"/>
      <c r="H297" s="204"/>
    </row>
    <row r="298" s="186" customFormat="true" hidden="true" spans="1:8">
      <c r="A298" s="337">
        <v>20405</v>
      </c>
      <c r="B298" s="411" t="s">
        <v>471</v>
      </c>
      <c r="C298" s="408">
        <f t="shared" ref="C298:H298" si="42">SUM(C299:C306)</f>
        <v>0</v>
      </c>
      <c r="D298" s="409">
        <v>0</v>
      </c>
      <c r="E298" s="418" t="e">
        <f t="shared" si="36"/>
        <v>#DIV/0!</v>
      </c>
      <c r="F298" s="424">
        <f t="shared" si="42"/>
        <v>0</v>
      </c>
      <c r="G298" s="425">
        <f t="shared" si="42"/>
        <v>0</v>
      </c>
      <c r="H298" s="425">
        <f t="shared" si="42"/>
        <v>0</v>
      </c>
    </row>
    <row r="299" s="186" customFormat="true" hidden="true" spans="1:8">
      <c r="A299" s="337">
        <v>2040501</v>
      </c>
      <c r="B299" s="407" t="s">
        <v>300</v>
      </c>
      <c r="C299" s="409"/>
      <c r="D299" s="409">
        <v>0</v>
      </c>
      <c r="E299" s="418" t="e">
        <f t="shared" si="36"/>
        <v>#DIV/0!</v>
      </c>
      <c r="F299" s="204"/>
      <c r="G299" s="204"/>
      <c r="H299" s="204"/>
    </row>
    <row r="300" s="186" customFormat="true" hidden="true" spans="1:8">
      <c r="A300" s="337">
        <v>2040502</v>
      </c>
      <c r="B300" s="407" t="s">
        <v>301</v>
      </c>
      <c r="C300" s="409"/>
      <c r="D300" s="409">
        <v>0</v>
      </c>
      <c r="E300" s="418" t="e">
        <f t="shared" si="36"/>
        <v>#DIV/0!</v>
      </c>
      <c r="F300" s="204"/>
      <c r="G300" s="204"/>
      <c r="H300" s="204"/>
    </row>
    <row r="301" s="186" customFormat="true" hidden="true" spans="1:8">
      <c r="A301" s="337">
        <v>2040503</v>
      </c>
      <c r="B301" s="407" t="s">
        <v>302</v>
      </c>
      <c r="C301" s="409"/>
      <c r="D301" s="409">
        <v>0</v>
      </c>
      <c r="E301" s="418" t="e">
        <f t="shared" si="36"/>
        <v>#DIV/0!</v>
      </c>
      <c r="F301" s="204"/>
      <c r="G301" s="204"/>
      <c r="H301" s="204"/>
    </row>
    <row r="302" s="186" customFormat="true" hidden="true" spans="1:8">
      <c r="A302" s="337">
        <v>2040504</v>
      </c>
      <c r="B302" s="410" t="s">
        <v>472</v>
      </c>
      <c r="C302" s="409"/>
      <c r="D302" s="409">
        <v>0</v>
      </c>
      <c r="E302" s="418" t="e">
        <f t="shared" si="36"/>
        <v>#DIV/0!</v>
      </c>
      <c r="F302" s="204"/>
      <c r="G302" s="204"/>
      <c r="H302" s="204"/>
    </row>
    <row r="303" s="186" customFormat="true" hidden="true" spans="1:8">
      <c r="A303" s="337">
        <v>2040505</v>
      </c>
      <c r="B303" s="410" t="s">
        <v>473</v>
      </c>
      <c r="C303" s="409"/>
      <c r="D303" s="409">
        <v>0</v>
      </c>
      <c r="E303" s="418" t="e">
        <f t="shared" si="36"/>
        <v>#DIV/0!</v>
      </c>
      <c r="F303" s="204"/>
      <c r="G303" s="204"/>
      <c r="H303" s="204"/>
    </row>
    <row r="304" s="186" customFormat="true" hidden="true" spans="1:8">
      <c r="A304" s="337">
        <v>2040506</v>
      </c>
      <c r="B304" s="410" t="s">
        <v>474</v>
      </c>
      <c r="C304" s="409"/>
      <c r="D304" s="409">
        <v>0</v>
      </c>
      <c r="E304" s="418" t="e">
        <f t="shared" si="36"/>
        <v>#DIV/0!</v>
      </c>
      <c r="F304" s="204"/>
      <c r="G304" s="204"/>
      <c r="H304" s="204"/>
    </row>
    <row r="305" s="186" customFormat="true" hidden="true" spans="1:8">
      <c r="A305" s="337">
        <v>2040550</v>
      </c>
      <c r="B305" s="407" t="s">
        <v>309</v>
      </c>
      <c r="C305" s="409"/>
      <c r="D305" s="409">
        <v>0</v>
      </c>
      <c r="E305" s="418" t="e">
        <f t="shared" si="36"/>
        <v>#DIV/0!</v>
      </c>
      <c r="F305" s="204"/>
      <c r="G305" s="204"/>
      <c r="H305" s="204"/>
    </row>
    <row r="306" s="186" customFormat="true" hidden="true" spans="1:8">
      <c r="A306" s="337">
        <v>2040599</v>
      </c>
      <c r="B306" s="407" t="s">
        <v>475</v>
      </c>
      <c r="C306" s="409"/>
      <c r="D306" s="409">
        <v>0</v>
      </c>
      <c r="E306" s="418" t="e">
        <f t="shared" si="36"/>
        <v>#DIV/0!</v>
      </c>
      <c r="F306" s="204"/>
      <c r="G306" s="204"/>
      <c r="H306" s="204"/>
    </row>
    <row r="307" s="391" customFormat="true" spans="1:8">
      <c r="A307" s="337">
        <v>20406</v>
      </c>
      <c r="B307" s="407" t="s">
        <v>476</v>
      </c>
      <c r="C307" s="408">
        <f t="shared" ref="C307:H307" si="43">SUM(C308:C320)</f>
        <v>814</v>
      </c>
      <c r="D307" s="408">
        <f t="shared" si="43"/>
        <v>971</v>
      </c>
      <c r="E307" s="418">
        <f t="shared" si="36"/>
        <v>19.2874692874693</v>
      </c>
      <c r="F307" s="421">
        <f t="shared" si="43"/>
        <v>469</v>
      </c>
      <c r="G307" s="423">
        <f t="shared" si="43"/>
        <v>236</v>
      </c>
      <c r="H307" s="423">
        <f t="shared" si="43"/>
        <v>266</v>
      </c>
    </row>
    <row r="308" s="391" customFormat="true" spans="1:8">
      <c r="A308" s="337">
        <v>2040601</v>
      </c>
      <c r="B308" s="410" t="s">
        <v>300</v>
      </c>
      <c r="C308" s="409">
        <v>442</v>
      </c>
      <c r="D308" s="409">
        <v>434</v>
      </c>
      <c r="E308" s="418">
        <f t="shared" si="36"/>
        <v>-1.80995475113123</v>
      </c>
      <c r="F308" s="417">
        <v>434</v>
      </c>
      <c r="G308" s="417"/>
      <c r="H308" s="417"/>
    </row>
    <row r="309" s="391" customFormat="true" spans="1:9">
      <c r="A309" s="337">
        <v>2040602</v>
      </c>
      <c r="B309" s="410" t="s">
        <v>301</v>
      </c>
      <c r="C309" s="409">
        <v>372</v>
      </c>
      <c r="D309" s="409">
        <v>517</v>
      </c>
      <c r="E309" s="418">
        <f t="shared" si="36"/>
        <v>38.9784946236559</v>
      </c>
      <c r="F309" s="417">
        <v>35</v>
      </c>
      <c r="G309" s="417">
        <v>236</v>
      </c>
      <c r="H309" s="417">
        <v>246</v>
      </c>
      <c r="I309" s="433" t="s">
        <v>477</v>
      </c>
    </row>
    <row r="310" s="186" customFormat="true" hidden="true" spans="1:8">
      <c r="A310" s="337">
        <v>2040603</v>
      </c>
      <c r="B310" s="410" t="s">
        <v>302</v>
      </c>
      <c r="C310" s="409"/>
      <c r="D310" s="409">
        <v>0</v>
      </c>
      <c r="E310" s="418" t="e">
        <f t="shared" si="36"/>
        <v>#DIV/0!</v>
      </c>
      <c r="F310" s="204"/>
      <c r="G310" s="204"/>
      <c r="H310" s="204"/>
    </row>
    <row r="311" s="391" customFormat="true" hidden="true" spans="1:8">
      <c r="A311" s="337">
        <v>2040604</v>
      </c>
      <c r="B311" s="411" t="s">
        <v>478</v>
      </c>
      <c r="C311" s="409"/>
      <c r="D311" s="409">
        <v>0</v>
      </c>
      <c r="E311" s="418" t="e">
        <f t="shared" si="36"/>
        <v>#DIV/0!</v>
      </c>
      <c r="F311" s="417"/>
      <c r="G311" s="417"/>
      <c r="H311" s="417"/>
    </row>
    <row r="312" s="186" customFormat="true" hidden="true" spans="1:8">
      <c r="A312" s="337">
        <v>2040605</v>
      </c>
      <c r="B312" s="407" t="s">
        <v>479</v>
      </c>
      <c r="C312" s="409"/>
      <c r="D312" s="409">
        <v>0</v>
      </c>
      <c r="E312" s="418" t="e">
        <f t="shared" si="36"/>
        <v>#DIV/0!</v>
      </c>
      <c r="F312" s="204"/>
      <c r="G312" s="204"/>
      <c r="H312" s="204"/>
    </row>
    <row r="313" s="186" customFormat="true" hidden="true" spans="1:8">
      <c r="A313" s="337">
        <v>2040606</v>
      </c>
      <c r="B313" s="407" t="s">
        <v>480</v>
      </c>
      <c r="C313" s="409"/>
      <c r="D313" s="409">
        <v>0</v>
      </c>
      <c r="E313" s="418" t="e">
        <f t="shared" si="36"/>
        <v>#DIV/0!</v>
      </c>
      <c r="F313" s="204"/>
      <c r="G313" s="204"/>
      <c r="H313" s="204"/>
    </row>
    <row r="314" s="391" customFormat="true" spans="1:8">
      <c r="A314" s="337">
        <v>2040607</v>
      </c>
      <c r="B314" s="407" t="s">
        <v>481</v>
      </c>
      <c r="C314" s="409"/>
      <c r="D314" s="409">
        <v>20</v>
      </c>
      <c r="E314" s="418"/>
      <c r="F314" s="417"/>
      <c r="G314" s="417"/>
      <c r="H314" s="417">
        <v>20</v>
      </c>
    </row>
    <row r="315" s="186" customFormat="true" hidden="true" spans="1:8">
      <c r="A315" s="337">
        <v>2040608</v>
      </c>
      <c r="B315" s="410" t="s">
        <v>482</v>
      </c>
      <c r="C315" s="409"/>
      <c r="D315" s="409">
        <v>0</v>
      </c>
      <c r="E315" s="418" t="e">
        <f t="shared" si="36"/>
        <v>#DIV/0!</v>
      </c>
      <c r="F315" s="204"/>
      <c r="G315" s="204"/>
      <c r="H315" s="204"/>
    </row>
    <row r="316" s="186" customFormat="true" hidden="true" spans="1:8">
      <c r="A316" s="337">
        <v>2040610</v>
      </c>
      <c r="B316" s="410" t="s">
        <v>483</v>
      </c>
      <c r="C316" s="409"/>
      <c r="D316" s="409">
        <v>0</v>
      </c>
      <c r="E316" s="418" t="e">
        <f t="shared" si="36"/>
        <v>#DIV/0!</v>
      </c>
      <c r="F316" s="204"/>
      <c r="G316" s="204"/>
      <c r="H316" s="204"/>
    </row>
    <row r="317" s="186" customFormat="true" hidden="true" spans="1:8">
      <c r="A317" s="337">
        <v>2040612</v>
      </c>
      <c r="B317" s="410" t="s">
        <v>484</v>
      </c>
      <c r="C317" s="409"/>
      <c r="D317" s="409">
        <v>0</v>
      </c>
      <c r="E317" s="418" t="e">
        <f t="shared" si="36"/>
        <v>#DIV/0!</v>
      </c>
      <c r="F317" s="204"/>
      <c r="G317" s="204"/>
      <c r="H317" s="204"/>
    </row>
    <row r="318" s="186" customFormat="true" hidden="true" spans="1:8">
      <c r="A318" s="337">
        <v>2040613</v>
      </c>
      <c r="B318" s="410" t="s">
        <v>340</v>
      </c>
      <c r="C318" s="409"/>
      <c r="D318" s="409">
        <v>0</v>
      </c>
      <c r="E318" s="418" t="e">
        <f t="shared" si="36"/>
        <v>#DIV/0!</v>
      </c>
      <c r="F318" s="204"/>
      <c r="G318" s="204"/>
      <c r="H318" s="204"/>
    </row>
    <row r="319" s="186" customFormat="true" hidden="true" spans="1:8">
      <c r="A319" s="337">
        <v>2040650</v>
      </c>
      <c r="B319" s="410" t="s">
        <v>309</v>
      </c>
      <c r="C319" s="409"/>
      <c r="D319" s="409">
        <v>0</v>
      </c>
      <c r="E319" s="418" t="e">
        <f t="shared" si="36"/>
        <v>#DIV/0!</v>
      </c>
      <c r="F319" s="204"/>
      <c r="G319" s="204"/>
      <c r="H319" s="204"/>
    </row>
    <row r="320" s="186" customFormat="true" hidden="true" spans="1:8">
      <c r="A320" s="337">
        <v>2040699</v>
      </c>
      <c r="B320" s="407" t="s">
        <v>485</v>
      </c>
      <c r="C320" s="409"/>
      <c r="D320" s="409">
        <v>0</v>
      </c>
      <c r="E320" s="418" t="e">
        <f t="shared" si="36"/>
        <v>#DIV/0!</v>
      </c>
      <c r="F320" s="204"/>
      <c r="G320" s="204"/>
      <c r="H320" s="204"/>
    </row>
    <row r="321" s="186" customFormat="true" hidden="true" spans="1:8">
      <c r="A321" s="337">
        <v>20407</v>
      </c>
      <c r="B321" s="407" t="s">
        <v>486</v>
      </c>
      <c r="C321" s="408">
        <f t="shared" ref="C321:H321" si="44">SUM(C322:C330)</f>
        <v>0</v>
      </c>
      <c r="D321" s="409">
        <v>0</v>
      </c>
      <c r="E321" s="418" t="e">
        <f t="shared" si="36"/>
        <v>#DIV/0!</v>
      </c>
      <c r="F321" s="424">
        <f t="shared" si="44"/>
        <v>0</v>
      </c>
      <c r="G321" s="425">
        <f t="shared" si="44"/>
        <v>0</v>
      </c>
      <c r="H321" s="425">
        <f t="shared" si="44"/>
        <v>0</v>
      </c>
    </row>
    <row r="322" s="186" customFormat="true" hidden="true" spans="1:8">
      <c r="A322" s="337">
        <v>2040701</v>
      </c>
      <c r="B322" s="407" t="s">
        <v>300</v>
      </c>
      <c r="C322" s="409"/>
      <c r="D322" s="409">
        <v>0</v>
      </c>
      <c r="E322" s="418" t="e">
        <f t="shared" si="36"/>
        <v>#DIV/0!</v>
      </c>
      <c r="F322" s="204"/>
      <c r="G322" s="204"/>
      <c r="H322" s="204"/>
    </row>
    <row r="323" s="186" customFormat="true" hidden="true" spans="1:8">
      <c r="A323" s="337">
        <v>2040702</v>
      </c>
      <c r="B323" s="410" t="s">
        <v>301</v>
      </c>
      <c r="C323" s="409"/>
      <c r="D323" s="409">
        <v>0</v>
      </c>
      <c r="E323" s="418" t="e">
        <f t="shared" si="36"/>
        <v>#DIV/0!</v>
      </c>
      <c r="F323" s="204"/>
      <c r="G323" s="204"/>
      <c r="H323" s="204"/>
    </row>
    <row r="324" s="186" customFormat="true" hidden="true" spans="1:8">
      <c r="A324" s="337">
        <v>2040703</v>
      </c>
      <c r="B324" s="410" t="s">
        <v>302</v>
      </c>
      <c r="C324" s="409"/>
      <c r="D324" s="409">
        <v>0</v>
      </c>
      <c r="E324" s="418" t="e">
        <f t="shared" si="36"/>
        <v>#DIV/0!</v>
      </c>
      <c r="F324" s="204"/>
      <c r="G324" s="204"/>
      <c r="H324" s="204"/>
    </row>
    <row r="325" s="186" customFormat="true" hidden="true" spans="1:8">
      <c r="A325" s="337">
        <v>2040704</v>
      </c>
      <c r="B325" s="410" t="s">
        <v>487</v>
      </c>
      <c r="C325" s="409"/>
      <c r="D325" s="409">
        <v>0</v>
      </c>
      <c r="E325" s="418" t="e">
        <f t="shared" si="36"/>
        <v>#DIV/0!</v>
      </c>
      <c r="F325" s="204"/>
      <c r="G325" s="204"/>
      <c r="H325" s="204"/>
    </row>
    <row r="326" s="186" customFormat="true" hidden="true" spans="1:8">
      <c r="A326" s="337">
        <v>2040705</v>
      </c>
      <c r="B326" s="411" t="s">
        <v>488</v>
      </c>
      <c r="C326" s="409"/>
      <c r="D326" s="409">
        <v>0</v>
      </c>
      <c r="E326" s="418" t="e">
        <f t="shared" si="36"/>
        <v>#DIV/0!</v>
      </c>
      <c r="F326" s="204"/>
      <c r="G326" s="204"/>
      <c r="H326" s="204"/>
    </row>
    <row r="327" s="186" customFormat="true" hidden="true" spans="1:8">
      <c r="A327" s="337">
        <v>2040706</v>
      </c>
      <c r="B327" s="407" t="s">
        <v>489</v>
      </c>
      <c r="C327" s="409"/>
      <c r="D327" s="409">
        <v>0</v>
      </c>
      <c r="E327" s="418" t="e">
        <f t="shared" ref="E327:E390" si="45">(D327/C327-1)*100</f>
        <v>#DIV/0!</v>
      </c>
      <c r="F327" s="204"/>
      <c r="G327" s="204"/>
      <c r="H327" s="204"/>
    </row>
    <row r="328" s="186" customFormat="true" hidden="true" spans="1:8">
      <c r="A328" s="337">
        <v>2040707</v>
      </c>
      <c r="B328" s="407" t="s">
        <v>340</v>
      </c>
      <c r="C328" s="409"/>
      <c r="D328" s="409">
        <v>0</v>
      </c>
      <c r="E328" s="418" t="e">
        <f t="shared" si="45"/>
        <v>#DIV/0!</v>
      </c>
      <c r="F328" s="204"/>
      <c r="G328" s="204"/>
      <c r="H328" s="204"/>
    </row>
    <row r="329" s="186" customFormat="true" hidden="true" spans="1:8">
      <c r="A329" s="337">
        <v>2040750</v>
      </c>
      <c r="B329" s="407" t="s">
        <v>309</v>
      </c>
      <c r="C329" s="409"/>
      <c r="D329" s="409">
        <v>0</v>
      </c>
      <c r="E329" s="418" t="e">
        <f t="shared" si="45"/>
        <v>#DIV/0!</v>
      </c>
      <c r="F329" s="204"/>
      <c r="G329" s="204"/>
      <c r="H329" s="204"/>
    </row>
    <row r="330" s="186" customFormat="true" hidden="true" spans="1:8">
      <c r="A330" s="337">
        <v>2040799</v>
      </c>
      <c r="B330" s="407" t="s">
        <v>490</v>
      </c>
      <c r="C330" s="409"/>
      <c r="D330" s="409">
        <v>0</v>
      </c>
      <c r="E330" s="418" t="e">
        <f t="shared" si="45"/>
        <v>#DIV/0!</v>
      </c>
      <c r="F330" s="204"/>
      <c r="G330" s="204"/>
      <c r="H330" s="204"/>
    </row>
    <row r="331" s="186" customFormat="true" hidden="true" spans="1:8">
      <c r="A331" s="337">
        <v>20408</v>
      </c>
      <c r="B331" s="410" t="s">
        <v>491</v>
      </c>
      <c r="C331" s="408">
        <f t="shared" ref="C331:H331" si="46">SUM(C332:C340)</f>
        <v>0</v>
      </c>
      <c r="D331" s="409">
        <v>0</v>
      </c>
      <c r="E331" s="418" t="e">
        <f t="shared" si="45"/>
        <v>#DIV/0!</v>
      </c>
      <c r="F331" s="424">
        <f t="shared" si="46"/>
        <v>0</v>
      </c>
      <c r="G331" s="425">
        <f t="shared" si="46"/>
        <v>0</v>
      </c>
      <c r="H331" s="425">
        <f t="shared" si="46"/>
        <v>0</v>
      </c>
    </row>
    <row r="332" s="186" customFormat="true" hidden="true" spans="1:8">
      <c r="A332" s="337">
        <v>2040801</v>
      </c>
      <c r="B332" s="410" t="s">
        <v>300</v>
      </c>
      <c r="C332" s="409"/>
      <c r="D332" s="409">
        <v>0</v>
      </c>
      <c r="E332" s="418" t="e">
        <f t="shared" si="45"/>
        <v>#DIV/0!</v>
      </c>
      <c r="F332" s="204"/>
      <c r="G332" s="204"/>
      <c r="H332" s="204"/>
    </row>
    <row r="333" s="186" customFormat="true" hidden="true" spans="1:8">
      <c r="A333" s="337">
        <v>2040802</v>
      </c>
      <c r="B333" s="410" t="s">
        <v>301</v>
      </c>
      <c r="C333" s="409"/>
      <c r="D333" s="409">
        <v>0</v>
      </c>
      <c r="E333" s="418" t="e">
        <f t="shared" si="45"/>
        <v>#DIV/0!</v>
      </c>
      <c r="F333" s="204"/>
      <c r="G333" s="204"/>
      <c r="H333" s="204"/>
    </row>
    <row r="334" s="186" customFormat="true" hidden="true" spans="1:8">
      <c r="A334" s="337">
        <v>2040803</v>
      </c>
      <c r="B334" s="407" t="s">
        <v>302</v>
      </c>
      <c r="C334" s="409"/>
      <c r="D334" s="409">
        <v>0</v>
      </c>
      <c r="E334" s="418" t="e">
        <f t="shared" si="45"/>
        <v>#DIV/0!</v>
      </c>
      <c r="F334" s="204"/>
      <c r="G334" s="204"/>
      <c r="H334" s="204"/>
    </row>
    <row r="335" s="186" customFormat="true" hidden="true" spans="1:8">
      <c r="A335" s="337">
        <v>2040804</v>
      </c>
      <c r="B335" s="407" t="s">
        <v>492</v>
      </c>
      <c r="C335" s="409"/>
      <c r="D335" s="409">
        <v>0</v>
      </c>
      <c r="E335" s="418" t="e">
        <f t="shared" si="45"/>
        <v>#DIV/0!</v>
      </c>
      <c r="F335" s="204"/>
      <c r="G335" s="204"/>
      <c r="H335" s="204"/>
    </row>
    <row r="336" s="186" customFormat="true" hidden="true" spans="1:8">
      <c r="A336" s="337">
        <v>2040805</v>
      </c>
      <c r="B336" s="407" t="s">
        <v>493</v>
      </c>
      <c r="C336" s="409"/>
      <c r="D336" s="409">
        <v>0</v>
      </c>
      <c r="E336" s="418" t="e">
        <f t="shared" si="45"/>
        <v>#DIV/0!</v>
      </c>
      <c r="F336" s="204"/>
      <c r="G336" s="204"/>
      <c r="H336" s="204"/>
    </row>
    <row r="337" s="186" customFormat="true" hidden="true" spans="1:8">
      <c r="A337" s="337">
        <v>2040806</v>
      </c>
      <c r="B337" s="410" t="s">
        <v>494</v>
      </c>
      <c r="C337" s="409"/>
      <c r="D337" s="409">
        <v>0</v>
      </c>
      <c r="E337" s="418" t="e">
        <f t="shared" si="45"/>
        <v>#DIV/0!</v>
      </c>
      <c r="F337" s="204"/>
      <c r="G337" s="204"/>
      <c r="H337" s="204"/>
    </row>
    <row r="338" s="186" customFormat="true" hidden="true" spans="1:8">
      <c r="A338" s="337">
        <v>2040807</v>
      </c>
      <c r="B338" s="410" t="s">
        <v>340</v>
      </c>
      <c r="C338" s="409"/>
      <c r="D338" s="409">
        <v>0</v>
      </c>
      <c r="E338" s="418" t="e">
        <f t="shared" si="45"/>
        <v>#DIV/0!</v>
      </c>
      <c r="F338" s="204"/>
      <c r="G338" s="204"/>
      <c r="H338" s="204"/>
    </row>
    <row r="339" s="186" customFormat="true" hidden="true" spans="1:8">
      <c r="A339" s="337">
        <v>2040850</v>
      </c>
      <c r="B339" s="410" t="s">
        <v>309</v>
      </c>
      <c r="C339" s="409"/>
      <c r="D339" s="409">
        <v>0</v>
      </c>
      <c r="E339" s="418" t="e">
        <f t="shared" si="45"/>
        <v>#DIV/0!</v>
      </c>
      <c r="F339" s="204"/>
      <c r="G339" s="204"/>
      <c r="H339" s="204"/>
    </row>
    <row r="340" s="186" customFormat="true" hidden="true" spans="1:8">
      <c r="A340" s="337">
        <v>2040899</v>
      </c>
      <c r="B340" s="410" t="s">
        <v>495</v>
      </c>
      <c r="C340" s="409"/>
      <c r="D340" s="409">
        <v>0</v>
      </c>
      <c r="E340" s="418" t="e">
        <f t="shared" si="45"/>
        <v>#DIV/0!</v>
      </c>
      <c r="F340" s="204"/>
      <c r="G340" s="204"/>
      <c r="H340" s="204"/>
    </row>
    <row r="341" s="186" customFormat="true" hidden="true" spans="1:8">
      <c r="A341" s="337">
        <v>20409</v>
      </c>
      <c r="B341" s="411" t="s">
        <v>496</v>
      </c>
      <c r="C341" s="408">
        <f t="shared" ref="C341:H341" si="47">SUM(C342:C348)</f>
        <v>0</v>
      </c>
      <c r="D341" s="409">
        <v>0</v>
      </c>
      <c r="E341" s="418" t="e">
        <f t="shared" si="45"/>
        <v>#DIV/0!</v>
      </c>
      <c r="F341" s="424">
        <f t="shared" si="47"/>
        <v>0</v>
      </c>
      <c r="G341" s="425">
        <f t="shared" si="47"/>
        <v>0</v>
      </c>
      <c r="H341" s="425">
        <f t="shared" si="47"/>
        <v>0</v>
      </c>
    </row>
    <row r="342" s="186" customFormat="true" hidden="true" spans="1:8">
      <c r="A342" s="337">
        <v>2040901</v>
      </c>
      <c r="B342" s="407" t="s">
        <v>300</v>
      </c>
      <c r="C342" s="409"/>
      <c r="D342" s="409">
        <v>0</v>
      </c>
      <c r="E342" s="418" t="e">
        <f t="shared" si="45"/>
        <v>#DIV/0!</v>
      </c>
      <c r="F342" s="204"/>
      <c r="G342" s="204"/>
      <c r="H342" s="204"/>
    </row>
    <row r="343" s="186" customFormat="true" hidden="true" spans="1:8">
      <c r="A343" s="337">
        <v>2040902</v>
      </c>
      <c r="B343" s="407" t="s">
        <v>301</v>
      </c>
      <c r="C343" s="409"/>
      <c r="D343" s="409">
        <v>0</v>
      </c>
      <c r="E343" s="418" t="e">
        <f t="shared" si="45"/>
        <v>#DIV/0!</v>
      </c>
      <c r="F343" s="204"/>
      <c r="G343" s="204"/>
      <c r="H343" s="204"/>
    </row>
    <row r="344" s="186" customFormat="true" hidden="true" spans="1:8">
      <c r="A344" s="337">
        <v>2040903</v>
      </c>
      <c r="B344" s="407" t="s">
        <v>302</v>
      </c>
      <c r="C344" s="409"/>
      <c r="D344" s="409">
        <v>0</v>
      </c>
      <c r="E344" s="418" t="e">
        <f t="shared" si="45"/>
        <v>#DIV/0!</v>
      </c>
      <c r="F344" s="204"/>
      <c r="G344" s="204"/>
      <c r="H344" s="204"/>
    </row>
    <row r="345" s="186" customFormat="true" hidden="true" spans="1:8">
      <c r="A345" s="337">
        <v>2040904</v>
      </c>
      <c r="B345" s="410" t="s">
        <v>497</v>
      </c>
      <c r="C345" s="409"/>
      <c r="D345" s="409">
        <v>0</v>
      </c>
      <c r="E345" s="418" t="e">
        <f t="shared" si="45"/>
        <v>#DIV/0!</v>
      </c>
      <c r="F345" s="204"/>
      <c r="G345" s="204"/>
      <c r="H345" s="204"/>
    </row>
    <row r="346" s="186" customFormat="true" hidden="true" spans="1:8">
      <c r="A346" s="337">
        <v>2040905</v>
      </c>
      <c r="B346" s="410" t="s">
        <v>498</v>
      </c>
      <c r="C346" s="409"/>
      <c r="D346" s="409">
        <v>0</v>
      </c>
      <c r="E346" s="418" t="e">
        <f t="shared" si="45"/>
        <v>#DIV/0!</v>
      </c>
      <c r="F346" s="204"/>
      <c r="G346" s="204"/>
      <c r="H346" s="204"/>
    </row>
    <row r="347" s="186" customFormat="true" hidden="true" spans="1:8">
      <c r="A347" s="337">
        <v>2040950</v>
      </c>
      <c r="B347" s="410" t="s">
        <v>309</v>
      </c>
      <c r="C347" s="409"/>
      <c r="D347" s="409">
        <v>0</v>
      </c>
      <c r="E347" s="418" t="e">
        <f t="shared" si="45"/>
        <v>#DIV/0!</v>
      </c>
      <c r="F347" s="204"/>
      <c r="G347" s="204"/>
      <c r="H347" s="204"/>
    </row>
    <row r="348" s="186" customFormat="true" hidden="true" spans="1:8">
      <c r="A348" s="337">
        <v>2040999</v>
      </c>
      <c r="B348" s="407" t="s">
        <v>499</v>
      </c>
      <c r="C348" s="409"/>
      <c r="D348" s="409">
        <v>0</v>
      </c>
      <c r="E348" s="418" t="e">
        <f t="shared" si="45"/>
        <v>#DIV/0!</v>
      </c>
      <c r="F348" s="204"/>
      <c r="G348" s="204"/>
      <c r="H348" s="204"/>
    </row>
    <row r="349" s="186" customFormat="true" hidden="true" spans="1:8">
      <c r="A349" s="337">
        <v>20410</v>
      </c>
      <c r="B349" s="407" t="s">
        <v>500</v>
      </c>
      <c r="C349" s="408">
        <f t="shared" ref="C349:H349" si="48">SUM(C350:C354)</f>
        <v>0</v>
      </c>
      <c r="D349" s="409">
        <v>0</v>
      </c>
      <c r="E349" s="418" t="e">
        <f t="shared" si="45"/>
        <v>#DIV/0!</v>
      </c>
      <c r="F349" s="424">
        <f t="shared" si="48"/>
        <v>0</v>
      </c>
      <c r="G349" s="425">
        <f t="shared" si="48"/>
        <v>0</v>
      </c>
      <c r="H349" s="425">
        <f t="shared" si="48"/>
        <v>0</v>
      </c>
    </row>
    <row r="350" s="186" customFormat="true" hidden="true" spans="1:8">
      <c r="A350" s="337">
        <v>2041001</v>
      </c>
      <c r="B350" s="407" t="s">
        <v>300</v>
      </c>
      <c r="C350" s="409"/>
      <c r="D350" s="409">
        <v>0</v>
      </c>
      <c r="E350" s="418" t="e">
        <f t="shared" si="45"/>
        <v>#DIV/0!</v>
      </c>
      <c r="F350" s="204"/>
      <c r="G350" s="204"/>
      <c r="H350" s="204"/>
    </row>
    <row r="351" s="186" customFormat="true" hidden="true" spans="1:8">
      <c r="A351" s="337">
        <v>2041002</v>
      </c>
      <c r="B351" s="410" t="s">
        <v>301</v>
      </c>
      <c r="C351" s="409"/>
      <c r="D351" s="409">
        <v>0</v>
      </c>
      <c r="E351" s="418" t="e">
        <f t="shared" si="45"/>
        <v>#DIV/0!</v>
      </c>
      <c r="F351" s="204"/>
      <c r="G351" s="204"/>
      <c r="H351" s="204"/>
    </row>
    <row r="352" s="186" customFormat="true" hidden="true" spans="1:8">
      <c r="A352" s="337">
        <v>2041006</v>
      </c>
      <c r="B352" s="407" t="s">
        <v>340</v>
      </c>
      <c r="C352" s="409"/>
      <c r="D352" s="409">
        <v>0</v>
      </c>
      <c r="E352" s="418" t="e">
        <f t="shared" si="45"/>
        <v>#DIV/0!</v>
      </c>
      <c r="F352" s="204"/>
      <c r="G352" s="204"/>
      <c r="H352" s="204"/>
    </row>
    <row r="353" s="186" customFormat="true" hidden="true" spans="1:8">
      <c r="A353" s="337">
        <v>2041007</v>
      </c>
      <c r="B353" s="410" t="s">
        <v>501</v>
      </c>
      <c r="C353" s="409"/>
      <c r="D353" s="409">
        <v>0</v>
      </c>
      <c r="E353" s="418" t="e">
        <f t="shared" si="45"/>
        <v>#DIV/0!</v>
      </c>
      <c r="F353" s="204"/>
      <c r="G353" s="204"/>
      <c r="H353" s="204"/>
    </row>
    <row r="354" s="186" customFormat="true" hidden="true" spans="1:8">
      <c r="A354" s="337">
        <v>2041099</v>
      </c>
      <c r="B354" s="407" t="s">
        <v>502</v>
      </c>
      <c r="C354" s="409"/>
      <c r="D354" s="409">
        <v>0</v>
      </c>
      <c r="E354" s="418" t="e">
        <f t="shared" si="45"/>
        <v>#DIV/0!</v>
      </c>
      <c r="F354" s="204"/>
      <c r="G354" s="204"/>
      <c r="H354" s="204"/>
    </row>
    <row r="355" s="391" customFormat="true" spans="1:8">
      <c r="A355" s="337">
        <v>20499</v>
      </c>
      <c r="B355" s="407" t="s">
        <v>503</v>
      </c>
      <c r="C355" s="408">
        <f t="shared" ref="C355:H355" si="49">SUM(C356:C357)</f>
        <v>267</v>
      </c>
      <c r="D355" s="408">
        <f t="shared" si="49"/>
        <v>442</v>
      </c>
      <c r="E355" s="418">
        <f t="shared" si="45"/>
        <v>65.5430711610487</v>
      </c>
      <c r="F355" s="421">
        <f t="shared" si="49"/>
        <v>373</v>
      </c>
      <c r="G355" s="423">
        <f t="shared" si="49"/>
        <v>0</v>
      </c>
      <c r="H355" s="423">
        <f t="shared" si="49"/>
        <v>69</v>
      </c>
    </row>
    <row r="356" s="391" customFormat="true" spans="1:8">
      <c r="A356" s="337">
        <v>2049902</v>
      </c>
      <c r="B356" s="407" t="s">
        <v>504</v>
      </c>
      <c r="C356" s="409"/>
      <c r="D356" s="409">
        <v>5</v>
      </c>
      <c r="E356" s="418"/>
      <c r="F356" s="417"/>
      <c r="G356" s="417"/>
      <c r="H356" s="417">
        <v>5</v>
      </c>
    </row>
    <row r="357" s="391" customFormat="true" spans="1:8">
      <c r="A357" s="337">
        <v>2049999</v>
      </c>
      <c r="B357" s="407" t="s">
        <v>505</v>
      </c>
      <c r="C357" s="409">
        <v>267</v>
      </c>
      <c r="D357" s="409">
        <v>437</v>
      </c>
      <c r="E357" s="418">
        <f t="shared" si="45"/>
        <v>63.6704119850187</v>
      </c>
      <c r="F357" s="417">
        <v>373</v>
      </c>
      <c r="G357" s="417"/>
      <c r="H357" s="417">
        <v>64</v>
      </c>
    </row>
    <row r="358" s="393" customFormat="true" spans="1:9">
      <c r="A358" s="403">
        <v>205</v>
      </c>
      <c r="B358" s="431" t="s">
        <v>506</v>
      </c>
      <c r="C358" s="405">
        <f t="shared" ref="C358:H358" si="50">SUM(C359,C364,C371,C377,C383,C387,C391,C395,C401,C408)</f>
        <v>45356</v>
      </c>
      <c r="D358" s="405">
        <f t="shared" si="50"/>
        <v>57598</v>
      </c>
      <c r="E358" s="418">
        <f t="shared" si="45"/>
        <v>26.9909163065526</v>
      </c>
      <c r="F358" s="419">
        <f t="shared" si="50"/>
        <v>31637</v>
      </c>
      <c r="G358" s="419">
        <f t="shared" si="50"/>
        <v>19103</v>
      </c>
      <c r="H358" s="419">
        <f t="shared" si="50"/>
        <v>6831</v>
      </c>
      <c r="I358" s="434" t="s">
        <v>507</v>
      </c>
    </row>
    <row r="359" s="391" customFormat="true" spans="1:8">
      <c r="A359" s="337">
        <v>20501</v>
      </c>
      <c r="B359" s="410" t="s">
        <v>508</v>
      </c>
      <c r="C359" s="408">
        <f t="shared" ref="C359:H359" si="51">SUM(C360:C363)</f>
        <v>1161</v>
      </c>
      <c r="D359" s="408">
        <f t="shared" si="51"/>
        <v>807</v>
      </c>
      <c r="E359" s="418">
        <f t="shared" si="45"/>
        <v>-30.4909560723514</v>
      </c>
      <c r="F359" s="421">
        <f t="shared" si="51"/>
        <v>724</v>
      </c>
      <c r="G359" s="423">
        <f t="shared" si="51"/>
        <v>39</v>
      </c>
      <c r="H359" s="423">
        <f t="shared" si="51"/>
        <v>44</v>
      </c>
    </row>
    <row r="360" s="391" customFormat="true" spans="1:8">
      <c r="A360" s="337">
        <v>2050101</v>
      </c>
      <c r="B360" s="407" t="s">
        <v>300</v>
      </c>
      <c r="C360" s="409">
        <v>616</v>
      </c>
      <c r="D360" s="409">
        <v>639</v>
      </c>
      <c r="E360" s="418">
        <f t="shared" si="45"/>
        <v>3.73376623376624</v>
      </c>
      <c r="F360" s="417">
        <v>639</v>
      </c>
      <c r="G360" s="417"/>
      <c r="H360" s="417"/>
    </row>
    <row r="361" s="391" customFormat="true" spans="1:8">
      <c r="A361" s="337">
        <v>2050102</v>
      </c>
      <c r="B361" s="407" t="s">
        <v>301</v>
      </c>
      <c r="C361" s="409">
        <v>123</v>
      </c>
      <c r="D361" s="409">
        <v>95</v>
      </c>
      <c r="E361" s="418">
        <f t="shared" si="45"/>
        <v>-22.7642276422764</v>
      </c>
      <c r="F361" s="417">
        <v>85</v>
      </c>
      <c r="G361" s="417"/>
      <c r="H361" s="417">
        <v>10</v>
      </c>
    </row>
    <row r="362" s="186" customFormat="true" hidden="true" spans="1:8">
      <c r="A362" s="337">
        <v>2050103</v>
      </c>
      <c r="B362" s="407" t="s">
        <v>302</v>
      </c>
      <c r="C362" s="409"/>
      <c r="D362" s="409">
        <v>0</v>
      </c>
      <c r="E362" s="418" t="e">
        <f t="shared" si="45"/>
        <v>#DIV/0!</v>
      </c>
      <c r="F362" s="204"/>
      <c r="G362" s="204"/>
      <c r="H362" s="204"/>
    </row>
    <row r="363" s="186" customFormat="true" spans="1:9">
      <c r="A363" s="337">
        <v>2050199</v>
      </c>
      <c r="B363" s="410" t="s">
        <v>509</v>
      </c>
      <c r="C363" s="409">
        <v>422</v>
      </c>
      <c r="D363" s="409">
        <v>73</v>
      </c>
      <c r="E363" s="418">
        <f t="shared" si="45"/>
        <v>-82.7014218009479</v>
      </c>
      <c r="F363" s="204"/>
      <c r="G363" s="204">
        <v>39</v>
      </c>
      <c r="H363" s="204">
        <v>34</v>
      </c>
      <c r="I363" s="186" t="s">
        <v>510</v>
      </c>
    </row>
    <row r="364" s="391" customFormat="true" spans="1:8">
      <c r="A364" s="337">
        <v>20502</v>
      </c>
      <c r="B364" s="407" t="s">
        <v>511</v>
      </c>
      <c r="C364" s="408">
        <f t="shared" ref="C364:H364" si="52">SUM(C365:C370)</f>
        <v>32004</v>
      </c>
      <c r="D364" s="408">
        <f t="shared" si="52"/>
        <v>27141</v>
      </c>
      <c r="E364" s="418">
        <f t="shared" si="45"/>
        <v>-15.1949756280465</v>
      </c>
      <c r="F364" s="421">
        <f t="shared" si="52"/>
        <v>22605</v>
      </c>
      <c r="G364" s="423">
        <f t="shared" si="52"/>
        <v>708</v>
      </c>
      <c r="H364" s="423">
        <f t="shared" si="52"/>
        <v>3828</v>
      </c>
    </row>
    <row r="365" s="391" customFormat="true" spans="1:9">
      <c r="A365" s="337">
        <v>2050201</v>
      </c>
      <c r="B365" s="407" t="s">
        <v>512</v>
      </c>
      <c r="C365" s="409">
        <v>1720</v>
      </c>
      <c r="D365" s="409">
        <v>1697</v>
      </c>
      <c r="E365" s="418">
        <f t="shared" si="45"/>
        <v>-1.33720930232558</v>
      </c>
      <c r="F365" s="417">
        <v>1641</v>
      </c>
      <c r="G365" s="417">
        <v>23</v>
      </c>
      <c r="H365" s="417">
        <v>33</v>
      </c>
      <c r="I365" s="391" t="s">
        <v>513</v>
      </c>
    </row>
    <row r="366" s="391" customFormat="true" spans="1:8">
      <c r="A366" s="337">
        <v>2050202</v>
      </c>
      <c r="B366" s="407" t="s">
        <v>514</v>
      </c>
      <c r="C366" s="409">
        <v>2669</v>
      </c>
      <c r="D366" s="409">
        <v>2465</v>
      </c>
      <c r="E366" s="418">
        <f t="shared" si="45"/>
        <v>-7.64331210191083</v>
      </c>
      <c r="F366" s="417">
        <v>2306</v>
      </c>
      <c r="G366" s="417"/>
      <c r="H366" s="417">
        <v>159</v>
      </c>
    </row>
    <row r="367" s="391" customFormat="true" spans="1:9">
      <c r="A367" s="337">
        <v>2050203</v>
      </c>
      <c r="B367" s="410" t="s">
        <v>515</v>
      </c>
      <c r="C367" s="409">
        <v>1873</v>
      </c>
      <c r="D367" s="409">
        <v>4330</v>
      </c>
      <c r="E367" s="418">
        <f t="shared" si="45"/>
        <v>131.179925253604</v>
      </c>
      <c r="F367" s="417">
        <v>2484</v>
      </c>
      <c r="G367" s="417"/>
      <c r="H367" s="417">
        <v>1846</v>
      </c>
      <c r="I367" s="391">
        <v>800</v>
      </c>
    </row>
    <row r="368" s="391" customFormat="true" spans="1:9">
      <c r="A368" s="337">
        <v>2050204</v>
      </c>
      <c r="B368" s="410" t="s">
        <v>516</v>
      </c>
      <c r="C368" s="409">
        <v>19590</v>
      </c>
      <c r="D368" s="409">
        <v>18445</v>
      </c>
      <c r="E368" s="418">
        <f t="shared" si="45"/>
        <v>-5.84481878509444</v>
      </c>
      <c r="F368" s="417">
        <v>16048</v>
      </c>
      <c r="G368" s="417">
        <v>685</v>
      </c>
      <c r="H368" s="417">
        <v>1712</v>
      </c>
      <c r="I368" s="391">
        <v>500</v>
      </c>
    </row>
    <row r="369" s="186" customFormat="true" hidden="true" spans="1:8">
      <c r="A369" s="337">
        <v>2050205</v>
      </c>
      <c r="B369" s="410" t="s">
        <v>517</v>
      </c>
      <c r="C369" s="409"/>
      <c r="D369" s="409">
        <v>0</v>
      </c>
      <c r="E369" s="418" t="e">
        <f t="shared" si="45"/>
        <v>#DIV/0!</v>
      </c>
      <c r="F369" s="204"/>
      <c r="G369" s="204"/>
      <c r="H369" s="204"/>
    </row>
    <row r="370" s="391" customFormat="true" spans="1:9">
      <c r="A370" s="337">
        <v>2050299</v>
      </c>
      <c r="B370" s="407" t="s">
        <v>518</v>
      </c>
      <c r="C370" s="409">
        <v>6152</v>
      </c>
      <c r="D370" s="409">
        <v>204</v>
      </c>
      <c r="E370" s="418">
        <f t="shared" si="45"/>
        <v>-96.6840052015605</v>
      </c>
      <c r="F370" s="417">
        <v>126</v>
      </c>
      <c r="G370" s="417"/>
      <c r="H370" s="417">
        <v>78</v>
      </c>
      <c r="I370" s="186"/>
    </row>
    <row r="371" s="391" customFormat="true" spans="1:8">
      <c r="A371" s="337">
        <v>20503</v>
      </c>
      <c r="B371" s="407" t="s">
        <v>519</v>
      </c>
      <c r="C371" s="408">
        <f t="shared" ref="C371:H371" si="53">SUM(C372:C376)</f>
        <v>7075</v>
      </c>
      <c r="D371" s="408">
        <f t="shared" si="53"/>
        <v>6396</v>
      </c>
      <c r="E371" s="418">
        <f t="shared" si="45"/>
        <v>-9.59717314487633</v>
      </c>
      <c r="F371" s="421">
        <f t="shared" si="53"/>
        <v>3587</v>
      </c>
      <c r="G371" s="423">
        <f t="shared" si="53"/>
        <v>0</v>
      </c>
      <c r="H371" s="423">
        <f t="shared" si="53"/>
        <v>2809</v>
      </c>
    </row>
    <row r="372" s="186" customFormat="true" hidden="true" spans="1:8">
      <c r="A372" s="337">
        <v>2050301</v>
      </c>
      <c r="B372" s="407" t="s">
        <v>520</v>
      </c>
      <c r="C372" s="409"/>
      <c r="D372" s="409">
        <v>0</v>
      </c>
      <c r="E372" s="418" t="e">
        <f t="shared" si="45"/>
        <v>#DIV/0!</v>
      </c>
      <c r="F372" s="204"/>
      <c r="G372" s="204"/>
      <c r="H372" s="204"/>
    </row>
    <row r="373" s="391" customFormat="true" spans="1:8">
      <c r="A373" s="337">
        <v>2050302</v>
      </c>
      <c r="B373" s="407" t="s">
        <v>521</v>
      </c>
      <c r="C373" s="409">
        <v>7075</v>
      </c>
      <c r="D373" s="409">
        <v>6281</v>
      </c>
      <c r="E373" s="418">
        <f t="shared" si="45"/>
        <v>-11.2226148409894</v>
      </c>
      <c r="F373" s="417">
        <v>3587</v>
      </c>
      <c r="G373" s="417"/>
      <c r="H373" s="417">
        <v>2694</v>
      </c>
    </row>
    <row r="374" s="186" customFormat="true" spans="1:8">
      <c r="A374" s="337">
        <v>2050303</v>
      </c>
      <c r="B374" s="407" t="s">
        <v>522</v>
      </c>
      <c r="C374" s="409"/>
      <c r="D374" s="409">
        <v>29</v>
      </c>
      <c r="E374" s="418"/>
      <c r="F374" s="204"/>
      <c r="G374" s="204"/>
      <c r="H374" s="204">
        <v>29</v>
      </c>
    </row>
    <row r="375" s="186" customFormat="true" hidden="true" spans="1:8">
      <c r="A375" s="337">
        <v>2050305</v>
      </c>
      <c r="B375" s="410" t="s">
        <v>523</v>
      </c>
      <c r="C375" s="409"/>
      <c r="D375" s="409">
        <v>0</v>
      </c>
      <c r="E375" s="418"/>
      <c r="F375" s="204"/>
      <c r="G375" s="204"/>
      <c r="H375" s="204"/>
    </row>
    <row r="376" s="186" customFormat="true" spans="1:8">
      <c r="A376" s="337">
        <v>2050399</v>
      </c>
      <c r="B376" s="410" t="s">
        <v>524</v>
      </c>
      <c r="C376" s="409"/>
      <c r="D376" s="409">
        <v>86</v>
      </c>
      <c r="E376" s="418"/>
      <c r="F376" s="204"/>
      <c r="G376" s="204"/>
      <c r="H376" s="204">
        <v>86</v>
      </c>
    </row>
    <row r="377" s="186" customFormat="true" hidden="true" spans="1:8">
      <c r="A377" s="337">
        <v>20504</v>
      </c>
      <c r="B377" s="411" t="s">
        <v>525</v>
      </c>
      <c r="C377" s="408">
        <f t="shared" ref="C377:H377" si="54">SUM(C378:C382)</f>
        <v>0</v>
      </c>
      <c r="D377" s="409">
        <v>0</v>
      </c>
      <c r="E377" s="418" t="e">
        <f t="shared" si="45"/>
        <v>#DIV/0!</v>
      </c>
      <c r="F377" s="424">
        <f t="shared" si="54"/>
        <v>0</v>
      </c>
      <c r="G377" s="425">
        <f t="shared" si="54"/>
        <v>0</v>
      </c>
      <c r="H377" s="425">
        <f t="shared" si="54"/>
        <v>0</v>
      </c>
    </row>
    <row r="378" s="186" customFormat="true" hidden="true" spans="1:8">
      <c r="A378" s="337">
        <v>2050401</v>
      </c>
      <c r="B378" s="407" t="s">
        <v>526</v>
      </c>
      <c r="C378" s="409"/>
      <c r="D378" s="409">
        <v>0</v>
      </c>
      <c r="E378" s="418" t="e">
        <f t="shared" si="45"/>
        <v>#DIV/0!</v>
      </c>
      <c r="F378" s="204"/>
      <c r="G378" s="204"/>
      <c r="H378" s="204"/>
    </row>
    <row r="379" s="186" customFormat="true" hidden="true" spans="1:8">
      <c r="A379" s="337">
        <v>2050402</v>
      </c>
      <c r="B379" s="407" t="s">
        <v>527</v>
      </c>
      <c r="C379" s="409"/>
      <c r="D379" s="409">
        <v>0</v>
      </c>
      <c r="E379" s="418" t="e">
        <f t="shared" si="45"/>
        <v>#DIV/0!</v>
      </c>
      <c r="F379" s="204"/>
      <c r="G379" s="204"/>
      <c r="H379" s="204"/>
    </row>
    <row r="380" s="186" customFormat="true" hidden="true" spans="1:8">
      <c r="A380" s="337">
        <v>2050403</v>
      </c>
      <c r="B380" s="407" t="s">
        <v>528</v>
      </c>
      <c r="C380" s="409"/>
      <c r="D380" s="409">
        <v>0</v>
      </c>
      <c r="E380" s="418" t="e">
        <f t="shared" si="45"/>
        <v>#DIV/0!</v>
      </c>
      <c r="F380" s="204"/>
      <c r="G380" s="204"/>
      <c r="H380" s="204"/>
    </row>
    <row r="381" s="186" customFormat="true" hidden="true" spans="1:8">
      <c r="A381" s="337">
        <v>2050404</v>
      </c>
      <c r="B381" s="410" t="s">
        <v>529</v>
      </c>
      <c r="C381" s="409"/>
      <c r="D381" s="409">
        <v>0</v>
      </c>
      <c r="E381" s="418" t="e">
        <f t="shared" si="45"/>
        <v>#DIV/0!</v>
      </c>
      <c r="F381" s="204"/>
      <c r="G381" s="204"/>
      <c r="H381" s="204"/>
    </row>
    <row r="382" s="186" customFormat="true" hidden="true" spans="1:8">
      <c r="A382" s="337">
        <v>2050499</v>
      </c>
      <c r="B382" s="410" t="s">
        <v>530</v>
      </c>
      <c r="C382" s="409"/>
      <c r="D382" s="409">
        <v>0</v>
      </c>
      <c r="E382" s="418" t="e">
        <f t="shared" si="45"/>
        <v>#DIV/0!</v>
      </c>
      <c r="F382" s="204"/>
      <c r="G382" s="204"/>
      <c r="H382" s="204"/>
    </row>
    <row r="383" s="186" customFormat="true" hidden="true" spans="1:8">
      <c r="A383" s="337">
        <v>20505</v>
      </c>
      <c r="B383" s="410" t="s">
        <v>531</v>
      </c>
      <c r="C383" s="408">
        <f t="shared" ref="C383:H383" si="55">SUM(C384:C386)</f>
        <v>0</v>
      </c>
      <c r="D383" s="409">
        <v>0</v>
      </c>
      <c r="E383" s="418" t="e">
        <f t="shared" si="45"/>
        <v>#DIV/0!</v>
      </c>
      <c r="F383" s="424">
        <f t="shared" si="55"/>
        <v>0</v>
      </c>
      <c r="G383" s="425">
        <f t="shared" si="55"/>
        <v>0</v>
      </c>
      <c r="H383" s="425">
        <f t="shared" si="55"/>
        <v>0</v>
      </c>
    </row>
    <row r="384" s="186" customFormat="true" hidden="true" spans="1:8">
      <c r="A384" s="337">
        <v>2050501</v>
      </c>
      <c r="B384" s="407" t="s">
        <v>532</v>
      </c>
      <c r="C384" s="409"/>
      <c r="D384" s="409">
        <v>0</v>
      </c>
      <c r="E384" s="418" t="e">
        <f t="shared" si="45"/>
        <v>#DIV/0!</v>
      </c>
      <c r="F384" s="204"/>
      <c r="G384" s="204"/>
      <c r="H384" s="204"/>
    </row>
    <row r="385" s="186" customFormat="true" hidden="true" spans="1:8">
      <c r="A385" s="337">
        <v>2050502</v>
      </c>
      <c r="B385" s="407" t="s">
        <v>533</v>
      </c>
      <c r="C385" s="409"/>
      <c r="D385" s="409">
        <v>0</v>
      </c>
      <c r="E385" s="418" t="e">
        <f t="shared" si="45"/>
        <v>#DIV/0!</v>
      </c>
      <c r="F385" s="204"/>
      <c r="G385" s="204"/>
      <c r="H385" s="204"/>
    </row>
    <row r="386" s="186" customFormat="true" hidden="true" spans="1:8">
      <c r="A386" s="337">
        <v>2050599</v>
      </c>
      <c r="B386" s="407" t="s">
        <v>534</v>
      </c>
      <c r="C386" s="409"/>
      <c r="D386" s="409">
        <v>0</v>
      </c>
      <c r="E386" s="418" t="e">
        <f t="shared" si="45"/>
        <v>#DIV/0!</v>
      </c>
      <c r="F386" s="204"/>
      <c r="G386" s="204"/>
      <c r="H386" s="204"/>
    </row>
    <row r="387" s="186" customFormat="true" hidden="true" spans="1:8">
      <c r="A387" s="337">
        <v>20506</v>
      </c>
      <c r="B387" s="410" t="s">
        <v>535</v>
      </c>
      <c r="C387" s="408">
        <f t="shared" ref="C387:H387" si="56">SUM(C388:C390)</f>
        <v>0</v>
      </c>
      <c r="D387" s="409">
        <v>0</v>
      </c>
      <c r="E387" s="418" t="e">
        <f t="shared" si="45"/>
        <v>#DIV/0!</v>
      </c>
      <c r="F387" s="424">
        <f t="shared" si="56"/>
        <v>0</v>
      </c>
      <c r="G387" s="425">
        <f t="shared" si="56"/>
        <v>0</v>
      </c>
      <c r="H387" s="425">
        <f t="shared" si="56"/>
        <v>0</v>
      </c>
    </row>
    <row r="388" s="186" customFormat="true" hidden="true" spans="1:8">
      <c r="A388" s="337">
        <v>2050601</v>
      </c>
      <c r="B388" s="410" t="s">
        <v>536</v>
      </c>
      <c r="C388" s="409"/>
      <c r="D388" s="409">
        <v>0</v>
      </c>
      <c r="E388" s="418" t="e">
        <f t="shared" si="45"/>
        <v>#DIV/0!</v>
      </c>
      <c r="F388" s="204"/>
      <c r="G388" s="204"/>
      <c r="H388" s="204"/>
    </row>
    <row r="389" s="186" customFormat="true" hidden="true" spans="1:8">
      <c r="A389" s="337">
        <v>2050602</v>
      </c>
      <c r="B389" s="410" t="s">
        <v>537</v>
      </c>
      <c r="C389" s="409"/>
      <c r="D389" s="409">
        <v>0</v>
      </c>
      <c r="E389" s="418" t="e">
        <f t="shared" si="45"/>
        <v>#DIV/0!</v>
      </c>
      <c r="F389" s="204"/>
      <c r="G389" s="204"/>
      <c r="H389" s="204"/>
    </row>
    <row r="390" s="186" customFormat="true" hidden="true" spans="1:8">
      <c r="A390" s="337">
        <v>2050699</v>
      </c>
      <c r="B390" s="411" t="s">
        <v>538</v>
      </c>
      <c r="C390" s="409"/>
      <c r="D390" s="409">
        <v>0</v>
      </c>
      <c r="E390" s="418" t="e">
        <f t="shared" si="45"/>
        <v>#DIV/0!</v>
      </c>
      <c r="F390" s="204"/>
      <c r="G390" s="204"/>
      <c r="H390" s="204"/>
    </row>
    <row r="391" s="391" customFormat="true" spans="1:8">
      <c r="A391" s="337">
        <v>20507</v>
      </c>
      <c r="B391" s="407" t="s">
        <v>539</v>
      </c>
      <c r="C391" s="408">
        <f t="shared" ref="C391:H391" si="57">SUM(C392:C394)</f>
        <v>1916</v>
      </c>
      <c r="D391" s="408">
        <f t="shared" si="57"/>
        <v>2311</v>
      </c>
      <c r="E391" s="418">
        <f t="shared" ref="E391:E454" si="58">(D391/C391-1)*100</f>
        <v>20.615866388309</v>
      </c>
      <c r="F391" s="421">
        <f t="shared" si="57"/>
        <v>2223</v>
      </c>
      <c r="G391" s="423">
        <f t="shared" si="57"/>
        <v>0</v>
      </c>
      <c r="H391" s="423">
        <f t="shared" si="57"/>
        <v>88</v>
      </c>
    </row>
    <row r="392" s="391" customFormat="true" spans="1:8">
      <c r="A392" s="337">
        <v>2050701</v>
      </c>
      <c r="B392" s="407" t="s">
        <v>540</v>
      </c>
      <c r="C392" s="409">
        <v>1916</v>
      </c>
      <c r="D392" s="409">
        <v>2307</v>
      </c>
      <c r="E392" s="418">
        <f t="shared" si="58"/>
        <v>20.4070981210856</v>
      </c>
      <c r="F392" s="417">
        <v>2223</v>
      </c>
      <c r="G392" s="417"/>
      <c r="H392" s="417">
        <v>84</v>
      </c>
    </row>
    <row r="393" s="186" customFormat="true" hidden="true" spans="1:8">
      <c r="A393" s="337">
        <v>2050702</v>
      </c>
      <c r="B393" s="407" t="s">
        <v>541</v>
      </c>
      <c r="C393" s="409"/>
      <c r="D393" s="409">
        <v>0</v>
      </c>
      <c r="E393" s="418" t="e">
        <f t="shared" si="58"/>
        <v>#DIV/0!</v>
      </c>
      <c r="F393" s="204"/>
      <c r="G393" s="204"/>
      <c r="H393" s="204"/>
    </row>
    <row r="394" s="186" customFormat="true" spans="1:8">
      <c r="A394" s="337">
        <v>2050799</v>
      </c>
      <c r="B394" s="410" t="s">
        <v>542</v>
      </c>
      <c r="C394" s="409"/>
      <c r="D394" s="409">
        <v>4</v>
      </c>
      <c r="E394" s="418"/>
      <c r="F394" s="204"/>
      <c r="G394" s="204"/>
      <c r="H394" s="204">
        <v>4</v>
      </c>
    </row>
    <row r="395" s="391" customFormat="true" spans="1:8">
      <c r="A395" s="337">
        <v>20508</v>
      </c>
      <c r="B395" s="410" t="s">
        <v>543</v>
      </c>
      <c r="C395" s="408">
        <f t="shared" ref="C395:H395" si="59">SUM(C396:C400)</f>
        <v>1272</v>
      </c>
      <c r="D395" s="408">
        <f t="shared" si="59"/>
        <v>925</v>
      </c>
      <c r="E395" s="418">
        <f t="shared" si="58"/>
        <v>-27.2798742138365</v>
      </c>
      <c r="F395" s="421">
        <f t="shared" si="59"/>
        <v>883</v>
      </c>
      <c r="G395" s="423">
        <f t="shared" si="59"/>
        <v>0</v>
      </c>
      <c r="H395" s="423">
        <f t="shared" si="59"/>
        <v>42</v>
      </c>
    </row>
    <row r="396" s="186" customFormat="true" hidden="true" spans="1:8">
      <c r="A396" s="337">
        <v>2050801</v>
      </c>
      <c r="B396" s="410" t="s">
        <v>544</v>
      </c>
      <c r="C396" s="409"/>
      <c r="D396" s="409">
        <v>0</v>
      </c>
      <c r="E396" s="418" t="e">
        <f t="shared" si="58"/>
        <v>#DIV/0!</v>
      </c>
      <c r="F396" s="204"/>
      <c r="G396" s="204"/>
      <c r="H396" s="204"/>
    </row>
    <row r="397" s="391" customFormat="true" spans="1:8">
      <c r="A397" s="337">
        <v>2050802</v>
      </c>
      <c r="B397" s="407" t="s">
        <v>545</v>
      </c>
      <c r="C397" s="409">
        <v>1039</v>
      </c>
      <c r="D397" s="409">
        <v>883</v>
      </c>
      <c r="E397" s="418">
        <f t="shared" si="58"/>
        <v>-15.0144369586141</v>
      </c>
      <c r="F397" s="417">
        <v>883</v>
      </c>
      <c r="G397" s="417"/>
      <c r="H397" s="417"/>
    </row>
    <row r="398" s="186" customFormat="true" spans="1:8">
      <c r="A398" s="337">
        <v>2050803</v>
      </c>
      <c r="B398" s="407" t="s">
        <v>546</v>
      </c>
      <c r="C398" s="409">
        <v>233</v>
      </c>
      <c r="D398" s="409">
        <v>22</v>
      </c>
      <c r="E398" s="418">
        <f t="shared" si="58"/>
        <v>-90.5579399141631</v>
      </c>
      <c r="F398" s="204"/>
      <c r="G398" s="204"/>
      <c r="H398" s="204">
        <v>22</v>
      </c>
    </row>
    <row r="399" s="186" customFormat="true" hidden="true" spans="1:8">
      <c r="A399" s="337">
        <v>2050804</v>
      </c>
      <c r="B399" s="407" t="s">
        <v>547</v>
      </c>
      <c r="C399" s="409"/>
      <c r="D399" s="409">
        <v>0</v>
      </c>
      <c r="E399" s="418" t="e">
        <f t="shared" si="58"/>
        <v>#DIV/0!</v>
      </c>
      <c r="F399" s="204"/>
      <c r="G399" s="204"/>
      <c r="H399" s="204"/>
    </row>
    <row r="400" s="186" customFormat="true" spans="1:8">
      <c r="A400" s="337">
        <v>2050899</v>
      </c>
      <c r="B400" s="407" t="s">
        <v>548</v>
      </c>
      <c r="C400" s="409"/>
      <c r="D400" s="409">
        <v>20</v>
      </c>
      <c r="E400" s="418"/>
      <c r="F400" s="204"/>
      <c r="G400" s="204"/>
      <c r="H400" s="204">
        <v>20</v>
      </c>
    </row>
    <row r="401" s="391" customFormat="true" spans="1:8">
      <c r="A401" s="337">
        <v>20509</v>
      </c>
      <c r="B401" s="407" t="s">
        <v>549</v>
      </c>
      <c r="C401" s="408">
        <f t="shared" ref="C401:H401" si="60">SUM(C402:C407)</f>
        <v>1081</v>
      </c>
      <c r="D401" s="408">
        <f t="shared" si="60"/>
        <v>809</v>
      </c>
      <c r="E401" s="418">
        <f t="shared" si="58"/>
        <v>-25.1618871415356</v>
      </c>
      <c r="F401" s="421">
        <f t="shared" si="60"/>
        <v>809</v>
      </c>
      <c r="G401" s="423">
        <f t="shared" si="60"/>
        <v>0</v>
      </c>
      <c r="H401" s="423">
        <f t="shared" si="60"/>
        <v>0</v>
      </c>
    </row>
    <row r="402" s="186" customFormat="true" hidden="true" spans="1:8">
      <c r="A402" s="337">
        <v>2050901</v>
      </c>
      <c r="B402" s="410" t="s">
        <v>550</v>
      </c>
      <c r="C402" s="409"/>
      <c r="D402" s="409">
        <v>0</v>
      </c>
      <c r="E402" s="418" t="e">
        <f t="shared" si="58"/>
        <v>#DIV/0!</v>
      </c>
      <c r="F402" s="204"/>
      <c r="G402" s="204"/>
      <c r="H402" s="204"/>
    </row>
    <row r="403" s="186" customFormat="true" hidden="true" spans="1:8">
      <c r="A403" s="337">
        <v>2050902</v>
      </c>
      <c r="B403" s="410" t="s">
        <v>551</v>
      </c>
      <c r="C403" s="409"/>
      <c r="D403" s="409">
        <v>0</v>
      </c>
      <c r="E403" s="418" t="e">
        <f t="shared" si="58"/>
        <v>#DIV/0!</v>
      </c>
      <c r="F403" s="204"/>
      <c r="G403" s="204"/>
      <c r="H403" s="204"/>
    </row>
    <row r="404" s="186" customFormat="true" hidden="true" spans="1:8">
      <c r="A404" s="337">
        <v>2050903</v>
      </c>
      <c r="B404" s="410" t="s">
        <v>552</v>
      </c>
      <c r="C404" s="409"/>
      <c r="D404" s="409">
        <v>0</v>
      </c>
      <c r="E404" s="418" t="e">
        <f t="shared" si="58"/>
        <v>#DIV/0!</v>
      </c>
      <c r="F404" s="204"/>
      <c r="G404" s="204"/>
      <c r="H404" s="204"/>
    </row>
    <row r="405" s="186" customFormat="true" hidden="true" spans="1:8">
      <c r="A405" s="337">
        <v>2050904</v>
      </c>
      <c r="B405" s="411" t="s">
        <v>553</v>
      </c>
      <c r="C405" s="409"/>
      <c r="D405" s="409">
        <v>0</v>
      </c>
      <c r="E405" s="418" t="e">
        <f t="shared" si="58"/>
        <v>#DIV/0!</v>
      </c>
      <c r="F405" s="204"/>
      <c r="G405" s="204"/>
      <c r="H405" s="204"/>
    </row>
    <row r="406" s="186" customFormat="true" hidden="true" spans="1:8">
      <c r="A406" s="337">
        <v>2050905</v>
      </c>
      <c r="B406" s="407" t="s">
        <v>554</v>
      </c>
      <c r="C406" s="409"/>
      <c r="D406" s="409">
        <v>0</v>
      </c>
      <c r="E406" s="418" t="e">
        <f t="shared" si="58"/>
        <v>#DIV/0!</v>
      </c>
      <c r="F406" s="204"/>
      <c r="G406" s="204"/>
      <c r="H406" s="204"/>
    </row>
    <row r="407" s="391" customFormat="true" spans="1:8">
      <c r="A407" s="337">
        <v>2050999</v>
      </c>
      <c r="B407" s="407" t="s">
        <v>555</v>
      </c>
      <c r="C407" s="409">
        <v>1081</v>
      </c>
      <c r="D407" s="409">
        <v>809</v>
      </c>
      <c r="E407" s="418">
        <f t="shared" si="58"/>
        <v>-25.1618871415356</v>
      </c>
      <c r="F407" s="417">
        <v>809</v>
      </c>
      <c r="G407" s="417"/>
      <c r="H407" s="417"/>
    </row>
    <row r="408" s="391" customFormat="true" spans="1:8">
      <c r="A408" s="337">
        <v>20599</v>
      </c>
      <c r="B408" s="407" t="s">
        <v>556</v>
      </c>
      <c r="C408" s="409">
        <f t="shared" ref="C408:H408" si="61">C409</f>
        <v>847</v>
      </c>
      <c r="D408" s="409">
        <f t="shared" si="61"/>
        <v>19209</v>
      </c>
      <c r="E408" s="418">
        <f t="shared" si="58"/>
        <v>2167.88665879575</v>
      </c>
      <c r="F408" s="430">
        <f t="shared" si="61"/>
        <v>806</v>
      </c>
      <c r="G408" s="417">
        <f t="shared" si="61"/>
        <v>18356</v>
      </c>
      <c r="H408" s="417">
        <f t="shared" si="61"/>
        <v>20</v>
      </c>
    </row>
    <row r="409" s="391" customFormat="true" spans="1:8">
      <c r="A409" s="337">
        <v>2059999</v>
      </c>
      <c r="B409" s="435" t="s">
        <v>557</v>
      </c>
      <c r="C409" s="408">
        <v>847</v>
      </c>
      <c r="D409" s="409">
        <f>18416+793</f>
        <v>19209</v>
      </c>
      <c r="E409" s="418">
        <f t="shared" si="58"/>
        <v>2167.88665879575</v>
      </c>
      <c r="F409" s="436">
        <v>806</v>
      </c>
      <c r="G409" s="417">
        <v>18356</v>
      </c>
      <c r="H409" s="417">
        <v>20</v>
      </c>
    </row>
    <row r="410" s="393" customFormat="true" spans="1:9">
      <c r="A410" s="403">
        <v>206</v>
      </c>
      <c r="B410" s="404" t="s">
        <v>558</v>
      </c>
      <c r="C410" s="405">
        <f t="shared" ref="C410:H410" si="62">SUM(C411,C416,C425,C431,C436,C441,C446,C453,C457,C461)</f>
        <v>3100</v>
      </c>
      <c r="D410" s="405">
        <f t="shared" si="62"/>
        <v>2303</v>
      </c>
      <c r="E410" s="418">
        <f t="shared" si="58"/>
        <v>-25.7096774193548</v>
      </c>
      <c r="F410" s="419">
        <f t="shared" si="62"/>
        <v>1481</v>
      </c>
      <c r="G410" s="420">
        <f t="shared" si="62"/>
        <v>620</v>
      </c>
      <c r="H410" s="420">
        <f t="shared" si="62"/>
        <v>202</v>
      </c>
      <c r="I410" s="437" t="s">
        <v>559</v>
      </c>
    </row>
    <row r="411" s="391" customFormat="true" spans="1:8">
      <c r="A411" s="337">
        <v>20601</v>
      </c>
      <c r="B411" s="410" t="s">
        <v>560</v>
      </c>
      <c r="C411" s="408">
        <f t="shared" ref="C411:H411" si="63">SUM(C412:C415)</f>
        <v>223</v>
      </c>
      <c r="D411" s="408">
        <f t="shared" si="63"/>
        <v>257</v>
      </c>
      <c r="E411" s="418">
        <f t="shared" si="58"/>
        <v>15.2466367713004</v>
      </c>
      <c r="F411" s="421">
        <f t="shared" si="63"/>
        <v>257</v>
      </c>
      <c r="G411" s="423">
        <f t="shared" si="63"/>
        <v>0</v>
      </c>
      <c r="H411" s="423">
        <f t="shared" si="63"/>
        <v>0</v>
      </c>
    </row>
    <row r="412" s="391" customFormat="true" spans="1:8">
      <c r="A412" s="337">
        <v>2060101</v>
      </c>
      <c r="B412" s="407" t="s">
        <v>300</v>
      </c>
      <c r="C412" s="409">
        <v>136</v>
      </c>
      <c r="D412" s="409">
        <v>170</v>
      </c>
      <c r="E412" s="418">
        <f t="shared" si="58"/>
        <v>25</v>
      </c>
      <c r="F412" s="417">
        <v>170</v>
      </c>
      <c r="G412" s="417"/>
      <c r="H412" s="417"/>
    </row>
    <row r="413" s="391" customFormat="true" spans="1:8">
      <c r="A413" s="337">
        <v>2060102</v>
      </c>
      <c r="B413" s="407" t="s">
        <v>301</v>
      </c>
      <c r="C413" s="409">
        <v>15</v>
      </c>
      <c r="D413" s="409">
        <v>13</v>
      </c>
      <c r="E413" s="418">
        <f t="shared" si="58"/>
        <v>-13.3333333333333</v>
      </c>
      <c r="F413" s="417">
        <v>13</v>
      </c>
      <c r="G413" s="417"/>
      <c r="H413" s="417"/>
    </row>
    <row r="414" s="391" customFormat="true" hidden="true" spans="1:8">
      <c r="A414" s="337">
        <v>2060103</v>
      </c>
      <c r="B414" s="407" t="s">
        <v>302</v>
      </c>
      <c r="C414" s="409"/>
      <c r="D414" s="409">
        <v>0</v>
      </c>
      <c r="E414" s="418" t="e">
        <f t="shared" si="58"/>
        <v>#DIV/0!</v>
      </c>
      <c r="F414" s="417"/>
      <c r="G414" s="417"/>
      <c r="H414" s="417"/>
    </row>
    <row r="415" s="186" customFormat="true" spans="1:8">
      <c r="A415" s="337">
        <v>2060199</v>
      </c>
      <c r="B415" s="410" t="s">
        <v>561</v>
      </c>
      <c r="C415" s="409">
        <v>72</v>
      </c>
      <c r="D415" s="409">
        <v>74</v>
      </c>
      <c r="E415" s="418">
        <f t="shared" si="58"/>
        <v>2.77777777777777</v>
      </c>
      <c r="F415" s="204">
        <v>74</v>
      </c>
      <c r="G415" s="204"/>
      <c r="H415" s="204"/>
    </row>
    <row r="416" s="186" customFormat="true" spans="1:8">
      <c r="A416" s="337">
        <v>20602</v>
      </c>
      <c r="B416" s="407" t="s">
        <v>562</v>
      </c>
      <c r="C416" s="408">
        <f t="shared" ref="C416:H416" si="64">SUM(C417:C424)</f>
        <v>4</v>
      </c>
      <c r="D416" s="408">
        <f t="shared" si="64"/>
        <v>28</v>
      </c>
      <c r="E416" s="418">
        <f t="shared" si="58"/>
        <v>600</v>
      </c>
      <c r="F416" s="421">
        <f t="shared" si="64"/>
        <v>0</v>
      </c>
      <c r="G416" s="425">
        <f t="shared" si="64"/>
        <v>18</v>
      </c>
      <c r="H416" s="425">
        <f t="shared" si="64"/>
        <v>10</v>
      </c>
    </row>
    <row r="417" s="186" customFormat="true" hidden="true" spans="1:8">
      <c r="A417" s="337">
        <v>2060201</v>
      </c>
      <c r="B417" s="407" t="s">
        <v>563</v>
      </c>
      <c r="C417" s="409"/>
      <c r="D417" s="409">
        <v>0</v>
      </c>
      <c r="E417" s="418" t="e">
        <f t="shared" si="58"/>
        <v>#DIV/0!</v>
      </c>
      <c r="F417" s="204"/>
      <c r="G417" s="204"/>
      <c r="H417" s="204"/>
    </row>
    <row r="418" s="186" customFormat="true" spans="1:8">
      <c r="A418" s="337">
        <v>2060203</v>
      </c>
      <c r="B418" s="411" t="s">
        <v>564</v>
      </c>
      <c r="C418" s="409">
        <v>4</v>
      </c>
      <c r="D418" s="409">
        <v>28</v>
      </c>
      <c r="E418" s="418">
        <f t="shared" si="58"/>
        <v>600</v>
      </c>
      <c r="F418" s="204"/>
      <c r="G418" s="204">
        <v>18</v>
      </c>
      <c r="H418" s="204">
        <v>10</v>
      </c>
    </row>
    <row r="419" s="186" customFormat="true" hidden="true" spans="1:8">
      <c r="A419" s="337">
        <v>2060204</v>
      </c>
      <c r="B419" s="407" t="s">
        <v>565</v>
      </c>
      <c r="C419" s="409"/>
      <c r="D419" s="409">
        <v>0</v>
      </c>
      <c r="E419" s="418" t="e">
        <f t="shared" si="58"/>
        <v>#DIV/0!</v>
      </c>
      <c r="F419" s="204"/>
      <c r="G419" s="204"/>
      <c r="H419" s="204"/>
    </row>
    <row r="420" s="186" customFormat="true" hidden="true" spans="1:8">
      <c r="A420" s="337">
        <v>2060205</v>
      </c>
      <c r="B420" s="407" t="s">
        <v>566</v>
      </c>
      <c r="C420" s="409"/>
      <c r="D420" s="409">
        <v>0</v>
      </c>
      <c r="E420" s="418" t="e">
        <f t="shared" si="58"/>
        <v>#DIV/0!</v>
      </c>
      <c r="F420" s="204"/>
      <c r="G420" s="204"/>
      <c r="H420" s="204"/>
    </row>
    <row r="421" s="186" customFormat="true" hidden="true" spans="1:8">
      <c r="A421" s="337">
        <v>2060206</v>
      </c>
      <c r="B421" s="407" t="s">
        <v>567</v>
      </c>
      <c r="C421" s="409"/>
      <c r="D421" s="409">
        <v>0</v>
      </c>
      <c r="E421" s="418" t="e">
        <f t="shared" si="58"/>
        <v>#DIV/0!</v>
      </c>
      <c r="F421" s="204"/>
      <c r="G421" s="204"/>
      <c r="H421" s="204"/>
    </row>
    <row r="422" s="186" customFormat="true" hidden="true" spans="1:8">
      <c r="A422" s="337">
        <v>2060207</v>
      </c>
      <c r="B422" s="410" t="s">
        <v>568</v>
      </c>
      <c r="C422" s="409"/>
      <c r="D422" s="409">
        <v>0</v>
      </c>
      <c r="E422" s="418" t="e">
        <f t="shared" si="58"/>
        <v>#DIV/0!</v>
      </c>
      <c r="F422" s="204"/>
      <c r="G422" s="204"/>
      <c r="H422" s="204"/>
    </row>
    <row r="423" s="186" customFormat="true" hidden="true" spans="1:8">
      <c r="A423" s="337">
        <v>2060208</v>
      </c>
      <c r="B423" s="410" t="s">
        <v>569</v>
      </c>
      <c r="C423" s="409"/>
      <c r="D423" s="409">
        <v>0</v>
      </c>
      <c r="E423" s="418" t="e">
        <f t="shared" si="58"/>
        <v>#DIV/0!</v>
      </c>
      <c r="F423" s="204"/>
      <c r="G423" s="204"/>
      <c r="H423" s="204"/>
    </row>
    <row r="424" s="186" customFormat="true" hidden="true" spans="1:8">
      <c r="A424" s="337">
        <v>2060299</v>
      </c>
      <c r="B424" s="410" t="s">
        <v>570</v>
      </c>
      <c r="C424" s="409"/>
      <c r="D424" s="409">
        <v>0</v>
      </c>
      <c r="E424" s="418" t="e">
        <f t="shared" si="58"/>
        <v>#DIV/0!</v>
      </c>
      <c r="F424" s="204"/>
      <c r="G424" s="204"/>
      <c r="H424" s="204"/>
    </row>
    <row r="425" s="186" customFormat="true" hidden="true" spans="1:8">
      <c r="A425" s="337">
        <v>20603</v>
      </c>
      <c r="B425" s="410" t="s">
        <v>571</v>
      </c>
      <c r="C425" s="408">
        <f t="shared" ref="C425:H425" si="65">SUM(C426:C430)</f>
        <v>0</v>
      </c>
      <c r="D425" s="409">
        <v>0</v>
      </c>
      <c r="E425" s="418" t="e">
        <f t="shared" si="58"/>
        <v>#DIV/0!</v>
      </c>
      <c r="F425" s="424">
        <f t="shared" si="65"/>
        <v>0</v>
      </c>
      <c r="G425" s="425">
        <f t="shared" si="65"/>
        <v>0</v>
      </c>
      <c r="H425" s="425">
        <f t="shared" si="65"/>
        <v>0</v>
      </c>
    </row>
    <row r="426" s="186" customFormat="true" hidden="true" spans="1:8">
      <c r="A426" s="337">
        <v>2060301</v>
      </c>
      <c r="B426" s="407" t="s">
        <v>563</v>
      </c>
      <c r="C426" s="409"/>
      <c r="D426" s="409">
        <v>0</v>
      </c>
      <c r="E426" s="418" t="e">
        <f t="shared" si="58"/>
        <v>#DIV/0!</v>
      </c>
      <c r="F426" s="204"/>
      <c r="G426" s="204"/>
      <c r="H426" s="204"/>
    </row>
    <row r="427" s="186" customFormat="true" hidden="true" spans="1:8">
      <c r="A427" s="337">
        <v>2060302</v>
      </c>
      <c r="B427" s="407" t="s">
        <v>572</v>
      </c>
      <c r="C427" s="409"/>
      <c r="D427" s="409">
        <v>0</v>
      </c>
      <c r="E427" s="418" t="e">
        <f t="shared" si="58"/>
        <v>#DIV/0!</v>
      </c>
      <c r="F427" s="204"/>
      <c r="G427" s="204"/>
      <c r="H427" s="204"/>
    </row>
    <row r="428" s="186" customFormat="true" hidden="true" spans="1:8">
      <c r="A428" s="337">
        <v>2060303</v>
      </c>
      <c r="B428" s="407" t="s">
        <v>573</v>
      </c>
      <c r="C428" s="409"/>
      <c r="D428" s="409">
        <v>0</v>
      </c>
      <c r="E428" s="418" t="e">
        <f t="shared" si="58"/>
        <v>#DIV/0!</v>
      </c>
      <c r="F428" s="204"/>
      <c r="G428" s="204"/>
      <c r="H428" s="204"/>
    </row>
    <row r="429" s="186" customFormat="true" hidden="true" spans="1:8">
      <c r="A429" s="337">
        <v>2060304</v>
      </c>
      <c r="B429" s="410" t="s">
        <v>574</v>
      </c>
      <c r="C429" s="409"/>
      <c r="D429" s="409">
        <v>0</v>
      </c>
      <c r="E429" s="418" t="e">
        <f t="shared" si="58"/>
        <v>#DIV/0!</v>
      </c>
      <c r="F429" s="204"/>
      <c r="G429" s="204"/>
      <c r="H429" s="204"/>
    </row>
    <row r="430" s="186" customFormat="true" hidden="true" spans="1:8">
      <c r="A430" s="337">
        <v>2060399</v>
      </c>
      <c r="B430" s="410" t="s">
        <v>575</v>
      </c>
      <c r="C430" s="409"/>
      <c r="D430" s="409">
        <v>0</v>
      </c>
      <c r="E430" s="418" t="e">
        <f t="shared" si="58"/>
        <v>#DIV/0!</v>
      </c>
      <c r="F430" s="204"/>
      <c r="G430" s="204"/>
      <c r="H430" s="204"/>
    </row>
    <row r="431" s="391" customFormat="true" spans="1:8">
      <c r="A431" s="337">
        <v>20604</v>
      </c>
      <c r="B431" s="410" t="s">
        <v>576</v>
      </c>
      <c r="C431" s="408">
        <f t="shared" ref="C431:H431" si="66">SUM(C432:C435)</f>
        <v>2268</v>
      </c>
      <c r="D431" s="408">
        <f t="shared" si="66"/>
        <v>1460</v>
      </c>
      <c r="E431" s="418">
        <f t="shared" si="58"/>
        <v>-35.626102292769</v>
      </c>
      <c r="F431" s="421">
        <f t="shared" si="66"/>
        <v>970</v>
      </c>
      <c r="G431" s="423">
        <f t="shared" si="66"/>
        <v>306</v>
      </c>
      <c r="H431" s="423">
        <f t="shared" si="66"/>
        <v>184</v>
      </c>
    </row>
    <row r="432" s="186" customFormat="true" hidden="true" spans="1:8">
      <c r="A432" s="337">
        <v>2060401</v>
      </c>
      <c r="B432" s="411" t="s">
        <v>563</v>
      </c>
      <c r="C432" s="409"/>
      <c r="D432" s="409">
        <v>0</v>
      </c>
      <c r="E432" s="418" t="e">
        <f t="shared" si="58"/>
        <v>#DIV/0!</v>
      </c>
      <c r="F432" s="204"/>
      <c r="G432" s="204"/>
      <c r="H432" s="204"/>
    </row>
    <row r="433" s="391" customFormat="true" spans="1:9">
      <c r="A433" s="337">
        <v>2060404</v>
      </c>
      <c r="B433" s="407" t="s">
        <v>577</v>
      </c>
      <c r="C433" s="409">
        <v>33</v>
      </c>
      <c r="D433" s="409">
        <v>314</v>
      </c>
      <c r="E433" s="418">
        <f t="shared" si="58"/>
        <v>851.515151515152</v>
      </c>
      <c r="F433" s="417"/>
      <c r="G433" s="417">
        <v>256</v>
      </c>
      <c r="H433" s="417">
        <v>58</v>
      </c>
      <c r="I433" s="391" t="s">
        <v>578</v>
      </c>
    </row>
    <row r="434" s="186" customFormat="true" hidden="true" spans="1:8">
      <c r="A434" s="337">
        <v>2060405</v>
      </c>
      <c r="B434" s="407" t="s">
        <v>579</v>
      </c>
      <c r="C434" s="409">
        <v>20</v>
      </c>
      <c r="D434" s="409">
        <v>0</v>
      </c>
      <c r="E434" s="418">
        <f t="shared" si="58"/>
        <v>-100</v>
      </c>
      <c r="F434" s="204"/>
      <c r="G434" s="204"/>
      <c r="H434" s="204"/>
    </row>
    <row r="435" s="391" customFormat="true" spans="1:8">
      <c r="A435" s="337">
        <v>2060499</v>
      </c>
      <c r="B435" s="410" t="s">
        <v>580</v>
      </c>
      <c r="C435" s="409">
        <v>2215</v>
      </c>
      <c r="D435" s="409">
        <v>1146</v>
      </c>
      <c r="E435" s="418">
        <f t="shared" si="58"/>
        <v>-48.2618510158013</v>
      </c>
      <c r="F435" s="417">
        <v>970</v>
      </c>
      <c r="G435" s="417">
        <v>50</v>
      </c>
      <c r="H435" s="417">
        <v>126</v>
      </c>
    </row>
    <row r="436" s="391" customFormat="true" hidden="true" spans="1:8">
      <c r="A436" s="337">
        <v>20605</v>
      </c>
      <c r="B436" s="410" t="s">
        <v>581</v>
      </c>
      <c r="C436" s="408">
        <f t="shared" ref="C436:H436" si="67">SUM(C437:C440)</f>
        <v>0</v>
      </c>
      <c r="D436" s="409">
        <v>0</v>
      </c>
      <c r="E436" s="418" t="e">
        <f t="shared" si="58"/>
        <v>#DIV/0!</v>
      </c>
      <c r="F436" s="421">
        <f t="shared" si="67"/>
        <v>0</v>
      </c>
      <c r="G436" s="423">
        <f t="shared" si="67"/>
        <v>0</v>
      </c>
      <c r="H436" s="423">
        <f t="shared" si="67"/>
        <v>0</v>
      </c>
    </row>
    <row r="437" s="186" customFormat="true" hidden="true" spans="1:8">
      <c r="A437" s="337">
        <v>2060501</v>
      </c>
      <c r="B437" s="410" t="s">
        <v>563</v>
      </c>
      <c r="C437" s="409"/>
      <c r="D437" s="409">
        <v>0</v>
      </c>
      <c r="E437" s="418" t="e">
        <f t="shared" si="58"/>
        <v>#DIV/0!</v>
      </c>
      <c r="F437" s="204"/>
      <c r="G437" s="204"/>
      <c r="H437" s="204"/>
    </row>
    <row r="438" s="186" customFormat="true" hidden="true" spans="1:8">
      <c r="A438" s="337">
        <v>2060502</v>
      </c>
      <c r="B438" s="407" t="s">
        <v>582</v>
      </c>
      <c r="C438" s="409"/>
      <c r="D438" s="409">
        <v>0</v>
      </c>
      <c r="E438" s="418" t="e">
        <f t="shared" si="58"/>
        <v>#DIV/0!</v>
      </c>
      <c r="F438" s="204"/>
      <c r="G438" s="204"/>
      <c r="H438" s="204"/>
    </row>
    <row r="439" s="391" customFormat="true" hidden="true" spans="1:8">
      <c r="A439" s="337">
        <v>2060503</v>
      </c>
      <c r="B439" s="407" t="s">
        <v>583</v>
      </c>
      <c r="C439" s="409"/>
      <c r="D439" s="409">
        <v>0</v>
      </c>
      <c r="E439" s="418" t="e">
        <f t="shared" si="58"/>
        <v>#DIV/0!</v>
      </c>
      <c r="F439" s="417"/>
      <c r="G439" s="417"/>
      <c r="H439" s="417"/>
    </row>
    <row r="440" s="186" customFormat="true" hidden="true" spans="1:8">
      <c r="A440" s="337">
        <v>2060599</v>
      </c>
      <c r="B440" s="407" t="s">
        <v>584</v>
      </c>
      <c r="C440" s="409"/>
      <c r="D440" s="409">
        <v>0</v>
      </c>
      <c r="E440" s="418" t="e">
        <f t="shared" si="58"/>
        <v>#DIV/0!</v>
      </c>
      <c r="F440" s="204"/>
      <c r="G440" s="204"/>
      <c r="H440" s="204"/>
    </row>
    <row r="441" s="186" customFormat="true" hidden="true" spans="1:8">
      <c r="A441" s="337">
        <v>20606</v>
      </c>
      <c r="B441" s="410" t="s">
        <v>585</v>
      </c>
      <c r="C441" s="408">
        <f t="shared" ref="C441:H441" si="68">SUM(C442:C445)</f>
        <v>0</v>
      </c>
      <c r="D441" s="409">
        <v>0</v>
      </c>
      <c r="E441" s="418" t="e">
        <f t="shared" si="58"/>
        <v>#DIV/0!</v>
      </c>
      <c r="F441" s="421">
        <f t="shared" si="68"/>
        <v>0</v>
      </c>
      <c r="G441" s="425">
        <f t="shared" si="68"/>
        <v>0</v>
      </c>
      <c r="H441" s="425">
        <f t="shared" si="68"/>
        <v>0</v>
      </c>
    </row>
    <row r="442" s="186" customFormat="true" hidden="true" spans="1:8">
      <c r="A442" s="337">
        <v>2060601</v>
      </c>
      <c r="B442" s="410" t="s">
        <v>586</v>
      </c>
      <c r="C442" s="409"/>
      <c r="D442" s="409">
        <v>0</v>
      </c>
      <c r="E442" s="418" t="e">
        <f t="shared" si="58"/>
        <v>#DIV/0!</v>
      </c>
      <c r="F442" s="204"/>
      <c r="G442" s="204"/>
      <c r="H442" s="204"/>
    </row>
    <row r="443" s="186" customFormat="true" hidden="true" spans="1:8">
      <c r="A443" s="337">
        <v>2060602</v>
      </c>
      <c r="B443" s="410" t="s">
        <v>587</v>
      </c>
      <c r="C443" s="409"/>
      <c r="D443" s="409">
        <v>0</v>
      </c>
      <c r="E443" s="418" t="e">
        <f t="shared" si="58"/>
        <v>#DIV/0!</v>
      </c>
      <c r="F443" s="204"/>
      <c r="G443" s="204"/>
      <c r="H443" s="204"/>
    </row>
    <row r="444" s="186" customFormat="true" hidden="true" spans="1:8">
      <c r="A444" s="337">
        <v>2060603</v>
      </c>
      <c r="B444" s="410" t="s">
        <v>588</v>
      </c>
      <c r="C444" s="409"/>
      <c r="D444" s="409">
        <v>0</v>
      </c>
      <c r="E444" s="418" t="e">
        <f t="shared" si="58"/>
        <v>#DIV/0!</v>
      </c>
      <c r="F444" s="204"/>
      <c r="G444" s="204"/>
      <c r="H444" s="204"/>
    </row>
    <row r="445" s="186" customFormat="true" hidden="true" spans="1:8">
      <c r="A445" s="337">
        <v>2060699</v>
      </c>
      <c r="B445" s="410" t="s">
        <v>589</v>
      </c>
      <c r="C445" s="409"/>
      <c r="D445" s="409">
        <v>0</v>
      </c>
      <c r="E445" s="418" t="e">
        <f t="shared" si="58"/>
        <v>#DIV/0!</v>
      </c>
      <c r="F445" s="204"/>
      <c r="G445" s="204"/>
      <c r="H445" s="204"/>
    </row>
    <row r="446" s="391" customFormat="true" spans="1:8">
      <c r="A446" s="337">
        <v>20607</v>
      </c>
      <c r="B446" s="407" t="s">
        <v>590</v>
      </c>
      <c r="C446" s="408">
        <f t="shared" ref="C446:H446" si="69">SUM(C447:C452)</f>
        <v>585</v>
      </c>
      <c r="D446" s="408">
        <f t="shared" si="69"/>
        <v>287</v>
      </c>
      <c r="E446" s="418">
        <f t="shared" si="58"/>
        <v>-50.9401709401709</v>
      </c>
      <c r="F446" s="421">
        <f t="shared" si="69"/>
        <v>254</v>
      </c>
      <c r="G446" s="421">
        <f t="shared" si="69"/>
        <v>25</v>
      </c>
      <c r="H446" s="421">
        <f t="shared" si="69"/>
        <v>8</v>
      </c>
    </row>
    <row r="447" s="391" customFormat="true" spans="1:8">
      <c r="A447" s="337">
        <v>2060701</v>
      </c>
      <c r="B447" s="407" t="s">
        <v>563</v>
      </c>
      <c r="C447" s="409">
        <v>165</v>
      </c>
      <c r="D447" s="409">
        <v>184</v>
      </c>
      <c r="E447" s="418">
        <f t="shared" si="58"/>
        <v>11.5151515151515</v>
      </c>
      <c r="F447" s="417">
        <v>184</v>
      </c>
      <c r="G447" s="417"/>
      <c r="H447" s="417"/>
    </row>
    <row r="448" s="391" customFormat="true" spans="1:9">
      <c r="A448" s="337">
        <v>2060702</v>
      </c>
      <c r="B448" s="410" t="s">
        <v>591</v>
      </c>
      <c r="C448" s="409">
        <v>57</v>
      </c>
      <c r="D448" s="409">
        <v>50</v>
      </c>
      <c r="E448" s="418">
        <f t="shared" si="58"/>
        <v>-12.280701754386</v>
      </c>
      <c r="F448" s="417">
        <v>25</v>
      </c>
      <c r="G448" s="417">
        <v>25</v>
      </c>
      <c r="H448" s="417"/>
      <c r="I448" s="391" t="s">
        <v>592</v>
      </c>
    </row>
    <row r="449" s="186" customFormat="true" spans="1:8">
      <c r="A449" s="337">
        <v>2060703</v>
      </c>
      <c r="B449" s="410" t="s">
        <v>593</v>
      </c>
      <c r="C449" s="409"/>
      <c r="D449" s="409">
        <v>45</v>
      </c>
      <c r="E449" s="418"/>
      <c r="F449" s="204">
        <v>45</v>
      </c>
      <c r="G449" s="204"/>
      <c r="H449" s="204"/>
    </row>
    <row r="450" s="186" customFormat="true" hidden="true" spans="1:8">
      <c r="A450" s="337">
        <v>2060704</v>
      </c>
      <c r="B450" s="410" t="s">
        <v>594</v>
      </c>
      <c r="C450" s="409"/>
      <c r="D450" s="409">
        <v>0</v>
      </c>
      <c r="E450" s="418" t="e">
        <f t="shared" si="58"/>
        <v>#DIV/0!</v>
      </c>
      <c r="F450" s="204"/>
      <c r="G450" s="204"/>
      <c r="H450" s="204"/>
    </row>
    <row r="451" s="391" customFormat="true" spans="1:8">
      <c r="A451" s="337">
        <v>2060705</v>
      </c>
      <c r="B451" s="407" t="s">
        <v>595</v>
      </c>
      <c r="C451" s="409">
        <v>363</v>
      </c>
      <c r="D451" s="409">
        <v>8</v>
      </c>
      <c r="E451" s="418">
        <f t="shared" si="58"/>
        <v>-97.7961432506887</v>
      </c>
      <c r="F451" s="417"/>
      <c r="G451" s="417"/>
      <c r="H451" s="417">
        <v>8</v>
      </c>
    </row>
    <row r="452" s="186" customFormat="true" hidden="true" spans="1:8">
      <c r="A452" s="337">
        <v>2060799</v>
      </c>
      <c r="B452" s="407" t="s">
        <v>596</v>
      </c>
      <c r="C452" s="409"/>
      <c r="D452" s="409">
        <v>0</v>
      </c>
      <c r="E452" s="418" t="e">
        <f t="shared" si="58"/>
        <v>#DIV/0!</v>
      </c>
      <c r="F452" s="204"/>
      <c r="G452" s="204"/>
      <c r="H452" s="204"/>
    </row>
    <row r="453" s="186" customFormat="true" hidden="true" spans="1:8">
      <c r="A453" s="337">
        <v>20608</v>
      </c>
      <c r="B453" s="407" t="s">
        <v>597</v>
      </c>
      <c r="C453" s="408">
        <f t="shared" ref="C453:H453" si="70">SUM(C454:C456)</f>
        <v>0</v>
      </c>
      <c r="D453" s="409">
        <v>0</v>
      </c>
      <c r="E453" s="418" t="e">
        <f t="shared" si="58"/>
        <v>#DIV/0!</v>
      </c>
      <c r="F453" s="424">
        <f t="shared" si="70"/>
        <v>0</v>
      </c>
      <c r="G453" s="425">
        <f t="shared" si="70"/>
        <v>0</v>
      </c>
      <c r="H453" s="425">
        <f t="shared" si="70"/>
        <v>0</v>
      </c>
    </row>
    <row r="454" s="186" customFormat="true" hidden="true" spans="1:8">
      <c r="A454" s="337">
        <v>2060801</v>
      </c>
      <c r="B454" s="410" t="s">
        <v>598</v>
      </c>
      <c r="C454" s="409"/>
      <c r="D454" s="409">
        <v>0</v>
      </c>
      <c r="E454" s="418" t="e">
        <f t="shared" si="58"/>
        <v>#DIV/0!</v>
      </c>
      <c r="F454" s="204"/>
      <c r="G454" s="204"/>
      <c r="H454" s="204"/>
    </row>
    <row r="455" s="186" customFormat="true" hidden="true" spans="1:8">
      <c r="A455" s="337">
        <v>2060802</v>
      </c>
      <c r="B455" s="410" t="s">
        <v>599</v>
      </c>
      <c r="C455" s="409"/>
      <c r="D455" s="409">
        <v>0</v>
      </c>
      <c r="E455" s="418" t="e">
        <f t="shared" ref="E455:E518" si="71">(D455/C455-1)*100</f>
        <v>#DIV/0!</v>
      </c>
      <c r="F455" s="204"/>
      <c r="G455" s="204"/>
      <c r="H455" s="204"/>
    </row>
    <row r="456" s="186" customFormat="true" hidden="true" spans="1:8">
      <c r="A456" s="337">
        <v>2060899</v>
      </c>
      <c r="B456" s="410" t="s">
        <v>600</v>
      </c>
      <c r="C456" s="409"/>
      <c r="D456" s="409">
        <v>0</v>
      </c>
      <c r="E456" s="418" t="e">
        <f t="shared" si="71"/>
        <v>#DIV/0!</v>
      </c>
      <c r="F456" s="204"/>
      <c r="G456" s="204"/>
      <c r="H456" s="204"/>
    </row>
    <row r="457" s="186" customFormat="true" spans="1:8">
      <c r="A457" s="337">
        <v>20609</v>
      </c>
      <c r="B457" s="411" t="s">
        <v>601</v>
      </c>
      <c r="C457" s="408"/>
      <c r="D457" s="408">
        <f t="shared" ref="C457:H457" si="72">SUM(D458:D460)</f>
        <v>20</v>
      </c>
      <c r="E457" s="418"/>
      <c r="F457" s="424">
        <f t="shared" si="72"/>
        <v>0</v>
      </c>
      <c r="G457" s="425">
        <f t="shared" si="72"/>
        <v>20</v>
      </c>
      <c r="H457" s="425">
        <f t="shared" si="72"/>
        <v>0</v>
      </c>
    </row>
    <row r="458" s="186" customFormat="true" hidden="true" spans="1:8">
      <c r="A458" s="337">
        <v>2060901</v>
      </c>
      <c r="B458" s="410" t="s">
        <v>602</v>
      </c>
      <c r="C458" s="409"/>
      <c r="D458" s="409">
        <v>0</v>
      </c>
      <c r="E458" s="418"/>
      <c r="F458" s="204"/>
      <c r="G458" s="204"/>
      <c r="H458" s="204"/>
    </row>
    <row r="459" s="186" customFormat="true" spans="1:8">
      <c r="A459" s="337">
        <v>2060902</v>
      </c>
      <c r="B459" s="410" t="s">
        <v>603</v>
      </c>
      <c r="C459" s="409"/>
      <c r="D459" s="409">
        <v>20</v>
      </c>
      <c r="E459" s="418"/>
      <c r="F459" s="204"/>
      <c r="G459" s="204">
        <v>20</v>
      </c>
      <c r="H459" s="204"/>
    </row>
    <row r="460" s="186" customFormat="true" hidden="true" spans="1:8">
      <c r="A460" s="337">
        <v>2060999</v>
      </c>
      <c r="B460" s="410" t="s">
        <v>604</v>
      </c>
      <c r="C460" s="409"/>
      <c r="D460" s="409">
        <v>0</v>
      </c>
      <c r="E460" s="418" t="e">
        <f t="shared" si="71"/>
        <v>#DIV/0!</v>
      </c>
      <c r="F460" s="204"/>
      <c r="G460" s="204"/>
      <c r="H460" s="204"/>
    </row>
    <row r="461" s="186" customFormat="true" spans="1:8">
      <c r="A461" s="337">
        <v>20699</v>
      </c>
      <c r="B461" s="407" t="s">
        <v>605</v>
      </c>
      <c r="C461" s="408">
        <f t="shared" ref="C461:H461" si="73">SUM(C462:C465)</f>
        <v>20</v>
      </c>
      <c r="D461" s="408">
        <f t="shared" si="73"/>
        <v>251</v>
      </c>
      <c r="E461" s="418">
        <f t="shared" si="71"/>
        <v>1155</v>
      </c>
      <c r="F461" s="421">
        <f t="shared" si="73"/>
        <v>0</v>
      </c>
      <c r="G461" s="425">
        <f t="shared" si="73"/>
        <v>251</v>
      </c>
      <c r="H461" s="425">
        <f t="shared" si="73"/>
        <v>0</v>
      </c>
    </row>
    <row r="462" s="186" customFormat="true" hidden="true" spans="1:8">
      <c r="A462" s="337">
        <v>2069901</v>
      </c>
      <c r="B462" s="407" t="s">
        <v>606</v>
      </c>
      <c r="C462" s="409"/>
      <c r="D462" s="409">
        <v>0</v>
      </c>
      <c r="E462" s="418" t="e">
        <f t="shared" si="71"/>
        <v>#DIV/0!</v>
      </c>
      <c r="F462" s="204"/>
      <c r="G462" s="204"/>
      <c r="H462" s="204"/>
    </row>
    <row r="463" s="186" customFormat="true" hidden="true" spans="1:8">
      <c r="A463" s="337">
        <v>2069902</v>
      </c>
      <c r="B463" s="410" t="s">
        <v>607</v>
      </c>
      <c r="C463" s="409"/>
      <c r="D463" s="409">
        <v>0</v>
      </c>
      <c r="E463" s="418" t="e">
        <f t="shared" si="71"/>
        <v>#DIV/0!</v>
      </c>
      <c r="F463" s="204"/>
      <c r="G463" s="204"/>
      <c r="H463" s="204"/>
    </row>
    <row r="464" s="186" customFormat="true" hidden="true" spans="1:8">
      <c r="A464" s="337">
        <v>2069903</v>
      </c>
      <c r="B464" s="410" t="s">
        <v>608</v>
      </c>
      <c r="C464" s="409"/>
      <c r="D464" s="409">
        <v>0</v>
      </c>
      <c r="E464" s="418" t="e">
        <f t="shared" si="71"/>
        <v>#DIV/0!</v>
      </c>
      <c r="F464" s="204"/>
      <c r="G464" s="204"/>
      <c r="H464" s="204"/>
    </row>
    <row r="465" s="186" customFormat="true" spans="1:8">
      <c r="A465" s="337">
        <v>2069999</v>
      </c>
      <c r="B465" s="410" t="s">
        <v>609</v>
      </c>
      <c r="C465" s="409">
        <v>20</v>
      </c>
      <c r="D465" s="409">
        <v>251</v>
      </c>
      <c r="E465" s="418">
        <f t="shared" si="71"/>
        <v>1155</v>
      </c>
      <c r="F465" s="204"/>
      <c r="G465" s="204">
        <v>251</v>
      </c>
      <c r="H465" s="204"/>
    </row>
    <row r="466" s="393" customFormat="true" spans="1:9">
      <c r="A466" s="403">
        <v>207</v>
      </c>
      <c r="B466" s="404" t="s">
        <v>610</v>
      </c>
      <c r="C466" s="405">
        <f t="shared" ref="C466:H466" si="74">SUM(C467,C483,C491,C502,C511,C519)</f>
        <v>9244</v>
      </c>
      <c r="D466" s="405">
        <f t="shared" si="74"/>
        <v>8776</v>
      </c>
      <c r="E466" s="418">
        <f t="shared" si="71"/>
        <v>-5.06274340112506</v>
      </c>
      <c r="F466" s="419">
        <f t="shared" si="74"/>
        <v>4234</v>
      </c>
      <c r="G466" s="420">
        <f t="shared" si="74"/>
        <v>1178</v>
      </c>
      <c r="H466" s="420">
        <f t="shared" si="74"/>
        <v>3391</v>
      </c>
      <c r="I466" s="391" t="s">
        <v>611</v>
      </c>
    </row>
    <row r="467" s="391" customFormat="true" spans="1:8">
      <c r="A467" s="337">
        <v>20701</v>
      </c>
      <c r="B467" s="411" t="s">
        <v>612</v>
      </c>
      <c r="C467" s="408">
        <f t="shared" ref="C467:H467" si="75">SUM(C468:C482)</f>
        <v>6310</v>
      </c>
      <c r="D467" s="408">
        <f t="shared" si="75"/>
        <v>3301</v>
      </c>
      <c r="E467" s="418">
        <f t="shared" si="71"/>
        <v>-47.6862123613312</v>
      </c>
      <c r="F467" s="421">
        <f t="shared" si="75"/>
        <v>2128</v>
      </c>
      <c r="G467" s="423">
        <f t="shared" si="75"/>
        <v>250</v>
      </c>
      <c r="H467" s="423">
        <f t="shared" si="75"/>
        <v>923</v>
      </c>
    </row>
    <row r="468" s="391" customFormat="true" spans="1:8">
      <c r="A468" s="337">
        <v>2070101</v>
      </c>
      <c r="B468" s="411" t="s">
        <v>300</v>
      </c>
      <c r="C468" s="409">
        <v>629</v>
      </c>
      <c r="D468" s="409">
        <v>684</v>
      </c>
      <c r="E468" s="418">
        <f t="shared" si="71"/>
        <v>8.74403815580287</v>
      </c>
      <c r="F468" s="417">
        <v>684</v>
      </c>
      <c r="G468" s="417"/>
      <c r="H468" s="417"/>
    </row>
    <row r="469" s="391" customFormat="true" spans="1:8">
      <c r="A469" s="337">
        <v>2070102</v>
      </c>
      <c r="B469" s="411" t="s">
        <v>301</v>
      </c>
      <c r="C469" s="409">
        <v>294</v>
      </c>
      <c r="D469" s="409">
        <v>30</v>
      </c>
      <c r="E469" s="418">
        <f t="shared" si="71"/>
        <v>-89.7959183673469</v>
      </c>
      <c r="F469" s="417">
        <v>30</v>
      </c>
      <c r="G469" s="417"/>
      <c r="H469" s="417"/>
    </row>
    <row r="470" s="186" customFormat="true" hidden="true" spans="1:8">
      <c r="A470" s="337">
        <v>2070103</v>
      </c>
      <c r="B470" s="411" t="s">
        <v>302</v>
      </c>
      <c r="C470" s="409"/>
      <c r="D470" s="409">
        <v>0</v>
      </c>
      <c r="E470" s="418" t="e">
        <f t="shared" si="71"/>
        <v>#DIV/0!</v>
      </c>
      <c r="F470" s="204"/>
      <c r="G470" s="204"/>
      <c r="H470" s="204"/>
    </row>
    <row r="471" s="391" customFormat="true" spans="1:8">
      <c r="A471" s="337">
        <v>2070104</v>
      </c>
      <c r="B471" s="411" t="s">
        <v>613</v>
      </c>
      <c r="C471" s="409">
        <v>155</v>
      </c>
      <c r="D471" s="409">
        <v>331</v>
      </c>
      <c r="E471" s="418">
        <f t="shared" si="71"/>
        <v>113.548387096774</v>
      </c>
      <c r="F471" s="417">
        <v>201</v>
      </c>
      <c r="G471" s="417"/>
      <c r="H471" s="417">
        <v>130</v>
      </c>
    </row>
    <row r="472" s="186" customFormat="true" spans="1:8">
      <c r="A472" s="337">
        <v>2070105</v>
      </c>
      <c r="B472" s="411" t="s">
        <v>614</v>
      </c>
      <c r="C472" s="409"/>
      <c r="D472" s="409">
        <v>316</v>
      </c>
      <c r="E472" s="418"/>
      <c r="F472" s="204"/>
      <c r="G472" s="204"/>
      <c r="H472" s="204">
        <v>316</v>
      </c>
    </row>
    <row r="473" s="186" customFormat="true" hidden="true" spans="1:8">
      <c r="A473" s="337">
        <v>2070106</v>
      </c>
      <c r="B473" s="411" t="s">
        <v>615</v>
      </c>
      <c r="C473" s="409"/>
      <c r="D473" s="409">
        <v>0</v>
      </c>
      <c r="E473" s="418" t="e">
        <f t="shared" si="71"/>
        <v>#DIV/0!</v>
      </c>
      <c r="F473" s="204"/>
      <c r="G473" s="204"/>
      <c r="H473" s="204"/>
    </row>
    <row r="474" s="186" customFormat="true" hidden="true" spans="1:8">
      <c r="A474" s="337">
        <v>2070107</v>
      </c>
      <c r="B474" s="411" t="s">
        <v>616</v>
      </c>
      <c r="C474" s="409"/>
      <c r="D474" s="409">
        <v>0</v>
      </c>
      <c r="E474" s="418" t="e">
        <f t="shared" si="71"/>
        <v>#DIV/0!</v>
      </c>
      <c r="F474" s="204"/>
      <c r="G474" s="204"/>
      <c r="H474" s="204"/>
    </row>
    <row r="475" s="186" customFormat="true" spans="1:8">
      <c r="A475" s="337">
        <v>2070108</v>
      </c>
      <c r="B475" s="411" t="s">
        <v>617</v>
      </c>
      <c r="C475" s="409">
        <v>99</v>
      </c>
      <c r="D475" s="409">
        <v>24</v>
      </c>
      <c r="E475" s="418">
        <f t="shared" si="71"/>
        <v>-75.7575757575758</v>
      </c>
      <c r="F475" s="204"/>
      <c r="G475" s="204"/>
      <c r="H475" s="204">
        <v>24</v>
      </c>
    </row>
    <row r="476" s="391" customFormat="true" spans="1:8">
      <c r="A476" s="337">
        <v>2070109</v>
      </c>
      <c r="B476" s="411" t="s">
        <v>618</v>
      </c>
      <c r="C476" s="409">
        <v>946</v>
      </c>
      <c r="D476" s="409">
        <v>958</v>
      </c>
      <c r="E476" s="418">
        <f t="shared" si="71"/>
        <v>1.26849894291754</v>
      </c>
      <c r="F476" s="417">
        <v>753</v>
      </c>
      <c r="G476" s="417">
        <v>27</v>
      </c>
      <c r="H476" s="417">
        <v>178</v>
      </c>
    </row>
    <row r="477" s="186" customFormat="true" spans="1:8">
      <c r="A477" s="337">
        <v>2070110</v>
      </c>
      <c r="B477" s="411" t="s">
        <v>619</v>
      </c>
      <c r="C477" s="409">
        <v>3</v>
      </c>
      <c r="D477" s="409"/>
      <c r="E477" s="418">
        <f t="shared" si="71"/>
        <v>-100</v>
      </c>
      <c r="F477" s="204"/>
      <c r="G477" s="204"/>
      <c r="H477" s="204"/>
    </row>
    <row r="478" s="391" customFormat="true" spans="1:9">
      <c r="A478" s="337">
        <v>2070111</v>
      </c>
      <c r="B478" s="411" t="s">
        <v>620</v>
      </c>
      <c r="C478" s="409">
        <v>137</v>
      </c>
      <c r="D478" s="409">
        <v>39</v>
      </c>
      <c r="E478" s="418">
        <f t="shared" si="71"/>
        <v>-71.5328467153285</v>
      </c>
      <c r="F478" s="417"/>
      <c r="G478" s="417">
        <v>37</v>
      </c>
      <c r="H478" s="417">
        <v>2</v>
      </c>
      <c r="I478" s="391" t="s">
        <v>621</v>
      </c>
    </row>
    <row r="479" s="391" customFormat="true" spans="1:8">
      <c r="A479" s="337">
        <v>2070112</v>
      </c>
      <c r="B479" s="411" t="s">
        <v>622</v>
      </c>
      <c r="C479" s="409">
        <v>214</v>
      </c>
      <c r="D479" s="409">
        <v>202</v>
      </c>
      <c r="E479" s="418">
        <f t="shared" si="71"/>
        <v>-5.60747663551402</v>
      </c>
      <c r="F479" s="417">
        <v>202</v>
      </c>
      <c r="G479" s="417"/>
      <c r="H479" s="417"/>
    </row>
    <row r="480" s="391" customFormat="true" spans="1:8">
      <c r="A480" s="337">
        <v>2070113</v>
      </c>
      <c r="B480" s="411" t="s">
        <v>623</v>
      </c>
      <c r="C480" s="409">
        <v>97</v>
      </c>
      <c r="D480" s="409"/>
      <c r="E480" s="418">
        <f t="shared" si="71"/>
        <v>-100</v>
      </c>
      <c r="F480" s="417"/>
      <c r="G480" s="417"/>
      <c r="H480" s="417"/>
    </row>
    <row r="481" s="186" customFormat="true" hidden="true" spans="1:8">
      <c r="A481" s="337">
        <v>2070114</v>
      </c>
      <c r="B481" s="411" t="s">
        <v>624</v>
      </c>
      <c r="C481" s="409"/>
      <c r="D481" s="409">
        <v>0</v>
      </c>
      <c r="E481" s="418" t="e">
        <f t="shared" si="71"/>
        <v>#DIV/0!</v>
      </c>
      <c r="F481" s="204"/>
      <c r="G481" s="204"/>
      <c r="H481" s="204"/>
    </row>
    <row r="482" s="391" customFormat="true" spans="1:9">
      <c r="A482" s="337">
        <v>2070199</v>
      </c>
      <c r="B482" s="411" t="s">
        <v>625</v>
      </c>
      <c r="C482" s="409">
        <v>3736</v>
      </c>
      <c r="D482" s="409">
        <v>717</v>
      </c>
      <c r="E482" s="418">
        <f t="shared" si="71"/>
        <v>-80.8083511777302</v>
      </c>
      <c r="F482" s="417">
        <v>258</v>
      </c>
      <c r="G482" s="417">
        <v>186</v>
      </c>
      <c r="H482" s="417">
        <v>273</v>
      </c>
      <c r="I482" s="391" t="s">
        <v>626</v>
      </c>
    </row>
    <row r="483" s="391" customFormat="true" spans="1:8">
      <c r="A483" s="337">
        <v>20702</v>
      </c>
      <c r="B483" s="411" t="s">
        <v>627</v>
      </c>
      <c r="C483" s="408">
        <f t="shared" ref="C483:H483" si="76">SUM(C484:C490)</f>
        <v>228</v>
      </c>
      <c r="D483" s="408">
        <f t="shared" si="76"/>
        <v>502</v>
      </c>
      <c r="E483" s="418">
        <f t="shared" si="71"/>
        <v>120.175438596491</v>
      </c>
      <c r="F483" s="421">
        <f t="shared" si="76"/>
        <v>3</v>
      </c>
      <c r="G483" s="423">
        <f t="shared" si="76"/>
        <v>195</v>
      </c>
      <c r="H483" s="423">
        <f t="shared" si="76"/>
        <v>304</v>
      </c>
    </row>
    <row r="484" s="186" customFormat="true" hidden="true" spans="1:8">
      <c r="A484" s="337">
        <v>2070201</v>
      </c>
      <c r="B484" s="411" t="s">
        <v>300</v>
      </c>
      <c r="C484" s="409"/>
      <c r="D484" s="409">
        <v>0</v>
      </c>
      <c r="E484" s="418" t="e">
        <f t="shared" si="71"/>
        <v>#DIV/0!</v>
      </c>
      <c r="F484" s="204"/>
      <c r="G484" s="204"/>
      <c r="H484" s="204"/>
    </row>
    <row r="485" s="186" customFormat="true" spans="1:8">
      <c r="A485" s="337">
        <v>2070202</v>
      </c>
      <c r="B485" s="411" t="s">
        <v>301</v>
      </c>
      <c r="C485" s="409"/>
      <c r="D485" s="409">
        <v>3</v>
      </c>
      <c r="E485" s="418"/>
      <c r="F485" s="204">
        <v>3</v>
      </c>
      <c r="G485" s="204"/>
      <c r="H485" s="204"/>
    </row>
    <row r="486" s="186" customFormat="true" hidden="true" spans="1:8">
      <c r="A486" s="337">
        <v>2070203</v>
      </c>
      <c r="B486" s="411" t="s">
        <v>302</v>
      </c>
      <c r="C486" s="409"/>
      <c r="D486" s="409">
        <v>0</v>
      </c>
      <c r="E486" s="418"/>
      <c r="F486" s="204"/>
      <c r="G486" s="204"/>
      <c r="H486" s="204"/>
    </row>
    <row r="487" s="186" customFormat="true" spans="1:8">
      <c r="A487" s="337">
        <v>2070204</v>
      </c>
      <c r="B487" s="411" t="s">
        <v>628</v>
      </c>
      <c r="C487" s="409"/>
      <c r="D487" s="409">
        <v>2</v>
      </c>
      <c r="E487" s="418"/>
      <c r="F487" s="204"/>
      <c r="G487" s="204"/>
      <c r="H487" s="204">
        <v>2</v>
      </c>
    </row>
    <row r="488" s="391" customFormat="true" spans="1:9">
      <c r="A488" s="337">
        <v>2070205</v>
      </c>
      <c r="B488" s="411" t="s">
        <v>629</v>
      </c>
      <c r="C488" s="409">
        <v>228</v>
      </c>
      <c r="D488" s="409">
        <v>497</v>
      </c>
      <c r="E488" s="418">
        <f t="shared" si="71"/>
        <v>117.982456140351</v>
      </c>
      <c r="F488" s="417"/>
      <c r="G488" s="417">
        <v>195</v>
      </c>
      <c r="H488" s="417">
        <v>302</v>
      </c>
      <c r="I488" s="391" t="s">
        <v>630</v>
      </c>
    </row>
    <row r="489" s="186" customFormat="true" hidden="true" spans="1:8">
      <c r="A489" s="337">
        <v>2070206</v>
      </c>
      <c r="B489" s="411" t="s">
        <v>631</v>
      </c>
      <c r="C489" s="409"/>
      <c r="D489" s="409">
        <v>0</v>
      </c>
      <c r="E489" s="418" t="e">
        <f t="shared" si="71"/>
        <v>#DIV/0!</v>
      </c>
      <c r="F489" s="204"/>
      <c r="G489" s="204"/>
      <c r="H489" s="204"/>
    </row>
    <row r="490" s="186" customFormat="true" hidden="true" spans="1:8">
      <c r="A490" s="337">
        <v>2070299</v>
      </c>
      <c r="B490" s="411" t="s">
        <v>632</v>
      </c>
      <c r="C490" s="409"/>
      <c r="D490" s="409">
        <v>0</v>
      </c>
      <c r="E490" s="418" t="e">
        <f t="shared" si="71"/>
        <v>#DIV/0!</v>
      </c>
      <c r="F490" s="204"/>
      <c r="G490" s="204"/>
      <c r="H490" s="204"/>
    </row>
    <row r="491" s="391" customFormat="true" spans="1:8">
      <c r="A491" s="337">
        <v>20703</v>
      </c>
      <c r="B491" s="411" t="s">
        <v>633</v>
      </c>
      <c r="C491" s="408">
        <f t="shared" ref="C491:H491" si="77">SUM(C492:C501)</f>
        <v>169</v>
      </c>
      <c r="D491" s="408">
        <f t="shared" si="77"/>
        <v>99</v>
      </c>
      <c r="E491" s="418">
        <f t="shared" si="71"/>
        <v>-41.4201183431953</v>
      </c>
      <c r="F491" s="421">
        <f t="shared" si="77"/>
        <v>99</v>
      </c>
      <c r="G491" s="423">
        <f t="shared" si="77"/>
        <v>0</v>
      </c>
      <c r="H491" s="423">
        <f t="shared" si="77"/>
        <v>0</v>
      </c>
    </row>
    <row r="492" s="186" customFormat="true" hidden="true" spans="1:8">
      <c r="A492" s="337">
        <v>2070301</v>
      </c>
      <c r="B492" s="411" t="s">
        <v>300</v>
      </c>
      <c r="C492" s="409"/>
      <c r="D492" s="409">
        <v>0</v>
      </c>
      <c r="E492" s="418" t="e">
        <f t="shared" si="71"/>
        <v>#DIV/0!</v>
      </c>
      <c r="F492" s="204"/>
      <c r="G492" s="204"/>
      <c r="H492" s="204"/>
    </row>
    <row r="493" s="186" customFormat="true" hidden="true" spans="1:8">
      <c r="A493" s="337">
        <v>2070302</v>
      </c>
      <c r="B493" s="411" t="s">
        <v>301</v>
      </c>
      <c r="C493" s="409"/>
      <c r="D493" s="409">
        <v>0</v>
      </c>
      <c r="E493" s="418" t="e">
        <f t="shared" si="71"/>
        <v>#DIV/0!</v>
      </c>
      <c r="F493" s="204"/>
      <c r="G493" s="204"/>
      <c r="H493" s="204"/>
    </row>
    <row r="494" s="186" customFormat="true" hidden="true" spans="1:8">
      <c r="A494" s="337">
        <v>2070303</v>
      </c>
      <c r="B494" s="411" t="s">
        <v>302</v>
      </c>
      <c r="C494" s="409"/>
      <c r="D494" s="409">
        <v>0</v>
      </c>
      <c r="E494" s="418" t="e">
        <f t="shared" si="71"/>
        <v>#DIV/0!</v>
      </c>
      <c r="F494" s="204"/>
      <c r="G494" s="204"/>
      <c r="H494" s="204"/>
    </row>
    <row r="495" s="186" customFormat="true" hidden="true" spans="1:8">
      <c r="A495" s="337">
        <v>2070304</v>
      </c>
      <c r="B495" s="411" t="s">
        <v>634</v>
      </c>
      <c r="C495" s="409"/>
      <c r="D495" s="409">
        <v>0</v>
      </c>
      <c r="E495" s="418" t="e">
        <f t="shared" si="71"/>
        <v>#DIV/0!</v>
      </c>
      <c r="F495" s="204"/>
      <c r="G495" s="204"/>
      <c r="H495" s="204"/>
    </row>
    <row r="496" s="186" customFormat="true" spans="1:8">
      <c r="A496" s="337">
        <v>2070305</v>
      </c>
      <c r="B496" s="411" t="s">
        <v>635</v>
      </c>
      <c r="C496" s="409">
        <v>43</v>
      </c>
      <c r="D496" s="409"/>
      <c r="E496" s="418">
        <f t="shared" si="71"/>
        <v>-100</v>
      </c>
      <c r="F496" s="204"/>
      <c r="G496" s="204"/>
      <c r="H496" s="204"/>
    </row>
    <row r="497" s="186" customFormat="true" hidden="true" spans="1:8">
      <c r="A497" s="337">
        <v>2070306</v>
      </c>
      <c r="B497" s="411" t="s">
        <v>636</v>
      </c>
      <c r="C497" s="409"/>
      <c r="D497" s="409"/>
      <c r="E497" s="418" t="e">
        <f t="shared" si="71"/>
        <v>#DIV/0!</v>
      </c>
      <c r="F497" s="204"/>
      <c r="G497" s="204"/>
      <c r="H497" s="204"/>
    </row>
    <row r="498" s="391" customFormat="true" spans="1:8">
      <c r="A498" s="337">
        <v>2070307</v>
      </c>
      <c r="B498" s="411" t="s">
        <v>637</v>
      </c>
      <c r="C498" s="409">
        <v>28</v>
      </c>
      <c r="D498" s="409"/>
      <c r="E498" s="418">
        <f t="shared" si="71"/>
        <v>-100</v>
      </c>
      <c r="F498" s="417"/>
      <c r="G498" s="417"/>
      <c r="H498" s="417"/>
    </row>
    <row r="499" s="391" customFormat="true" hidden="true" spans="1:8">
      <c r="A499" s="337">
        <v>2070308</v>
      </c>
      <c r="B499" s="411" t="s">
        <v>638</v>
      </c>
      <c r="C499" s="409"/>
      <c r="D499" s="409">
        <v>0</v>
      </c>
      <c r="E499" s="418" t="e">
        <f t="shared" si="71"/>
        <v>#DIV/0!</v>
      </c>
      <c r="F499" s="417"/>
      <c r="G499" s="417"/>
      <c r="H499" s="417"/>
    </row>
    <row r="500" s="186" customFormat="true" hidden="true" spans="1:8">
      <c r="A500" s="337">
        <v>2070309</v>
      </c>
      <c r="B500" s="411" t="s">
        <v>639</v>
      </c>
      <c r="C500" s="409"/>
      <c r="D500" s="409">
        <v>0</v>
      </c>
      <c r="E500" s="418" t="e">
        <f t="shared" si="71"/>
        <v>#DIV/0!</v>
      </c>
      <c r="F500" s="204"/>
      <c r="G500" s="204"/>
      <c r="H500" s="204"/>
    </row>
    <row r="501" s="391" customFormat="true" spans="1:8">
      <c r="A501" s="337">
        <v>2070399</v>
      </c>
      <c r="B501" s="411" t="s">
        <v>640</v>
      </c>
      <c r="C501" s="409">
        <v>98</v>
      </c>
      <c r="D501" s="409">
        <v>99</v>
      </c>
      <c r="E501" s="418">
        <f t="shared" si="71"/>
        <v>1.0204081632653</v>
      </c>
      <c r="F501" s="417">
        <v>99</v>
      </c>
      <c r="G501" s="417"/>
      <c r="H501" s="417"/>
    </row>
    <row r="502" s="391" customFormat="true" spans="1:8">
      <c r="A502" s="337">
        <v>20706</v>
      </c>
      <c r="B502" s="411" t="s">
        <v>641</v>
      </c>
      <c r="C502" s="408">
        <f t="shared" ref="C502:H502" si="78">SUM(C503:C510)</f>
        <v>196</v>
      </c>
      <c r="D502" s="408">
        <f t="shared" si="78"/>
        <v>208</v>
      </c>
      <c r="E502" s="418">
        <f t="shared" si="71"/>
        <v>6.12244897959184</v>
      </c>
      <c r="F502" s="421">
        <f t="shared" si="78"/>
        <v>207</v>
      </c>
      <c r="G502" s="423">
        <f t="shared" si="78"/>
        <v>0</v>
      </c>
      <c r="H502" s="423">
        <f t="shared" si="78"/>
        <v>1</v>
      </c>
    </row>
    <row r="503" s="186" customFormat="true" hidden="true" spans="1:8">
      <c r="A503" s="337">
        <v>2070601</v>
      </c>
      <c r="B503" s="411" t="s">
        <v>300</v>
      </c>
      <c r="C503" s="409"/>
      <c r="D503" s="409">
        <v>0</v>
      </c>
      <c r="E503" s="418" t="e">
        <f t="shared" si="71"/>
        <v>#DIV/0!</v>
      </c>
      <c r="F503" s="204"/>
      <c r="G503" s="204"/>
      <c r="H503" s="204"/>
    </row>
    <row r="504" s="186" customFormat="true" hidden="true" spans="1:8">
      <c r="A504" s="337">
        <v>2070602</v>
      </c>
      <c r="B504" s="411" t="s">
        <v>301</v>
      </c>
      <c r="C504" s="409"/>
      <c r="D504" s="409">
        <v>0</v>
      </c>
      <c r="E504" s="418" t="e">
        <f t="shared" si="71"/>
        <v>#DIV/0!</v>
      </c>
      <c r="F504" s="204"/>
      <c r="G504" s="204"/>
      <c r="H504" s="204"/>
    </row>
    <row r="505" s="186" customFormat="true" hidden="true" spans="1:8">
      <c r="A505" s="337">
        <v>2070603</v>
      </c>
      <c r="B505" s="411" t="s">
        <v>302</v>
      </c>
      <c r="C505" s="409"/>
      <c r="D505" s="409">
        <v>0</v>
      </c>
      <c r="E505" s="418" t="e">
        <f t="shared" si="71"/>
        <v>#DIV/0!</v>
      </c>
      <c r="F505" s="204"/>
      <c r="G505" s="204"/>
      <c r="H505" s="204"/>
    </row>
    <row r="506" s="186" customFormat="true" hidden="true" spans="1:8">
      <c r="A506" s="337">
        <v>2070604</v>
      </c>
      <c r="B506" s="411" t="s">
        <v>642</v>
      </c>
      <c r="C506" s="409"/>
      <c r="D506" s="409">
        <v>0</v>
      </c>
      <c r="E506" s="418" t="e">
        <f t="shared" si="71"/>
        <v>#DIV/0!</v>
      </c>
      <c r="F506" s="204"/>
      <c r="G506" s="204"/>
      <c r="H506" s="204"/>
    </row>
    <row r="507" s="391" customFormat="true" hidden="true" spans="1:8">
      <c r="A507" s="337">
        <v>2070605</v>
      </c>
      <c r="B507" s="411" t="s">
        <v>643</v>
      </c>
      <c r="C507" s="409"/>
      <c r="D507" s="409">
        <v>0</v>
      </c>
      <c r="E507" s="418" t="e">
        <f t="shared" si="71"/>
        <v>#DIV/0!</v>
      </c>
      <c r="F507" s="417"/>
      <c r="G507" s="417"/>
      <c r="H507" s="417"/>
    </row>
    <row r="508" s="186" customFormat="true" spans="1:8">
      <c r="A508" s="337">
        <v>2070606</v>
      </c>
      <c r="B508" s="411" t="s">
        <v>644</v>
      </c>
      <c r="C508" s="409">
        <v>1</v>
      </c>
      <c r="D508" s="409">
        <v>1</v>
      </c>
      <c r="E508" s="418">
        <f t="shared" si="71"/>
        <v>0</v>
      </c>
      <c r="F508" s="204"/>
      <c r="G508" s="204"/>
      <c r="H508" s="204">
        <v>1</v>
      </c>
    </row>
    <row r="509" s="186" customFormat="true" hidden="true" spans="1:8">
      <c r="A509" s="337">
        <v>2070607</v>
      </c>
      <c r="B509" s="411" t="s">
        <v>645</v>
      </c>
      <c r="C509" s="409"/>
      <c r="D509" s="409">
        <v>0</v>
      </c>
      <c r="E509" s="418" t="e">
        <f t="shared" si="71"/>
        <v>#DIV/0!</v>
      </c>
      <c r="F509" s="204"/>
      <c r="G509" s="204"/>
      <c r="H509" s="204"/>
    </row>
    <row r="510" s="391" customFormat="true" spans="1:8">
      <c r="A510" s="337">
        <v>2070699</v>
      </c>
      <c r="B510" s="411" t="s">
        <v>646</v>
      </c>
      <c r="C510" s="409">
        <v>195</v>
      </c>
      <c r="D510" s="409">
        <v>207</v>
      </c>
      <c r="E510" s="418">
        <f t="shared" si="71"/>
        <v>6.15384615384615</v>
      </c>
      <c r="F510" s="417">
        <v>207</v>
      </c>
      <c r="G510" s="417"/>
      <c r="H510" s="417"/>
    </row>
    <row r="511" s="391" customFormat="true" spans="1:8">
      <c r="A511" s="337">
        <v>20708</v>
      </c>
      <c r="B511" s="411" t="s">
        <v>647</v>
      </c>
      <c r="C511" s="408">
        <f t="shared" ref="C511:H511" si="79">SUM(C512:C518)</f>
        <v>2258</v>
      </c>
      <c r="D511" s="408">
        <f t="shared" si="79"/>
        <v>4062</v>
      </c>
      <c r="E511" s="418">
        <f t="shared" si="71"/>
        <v>79.8937112488928</v>
      </c>
      <c r="F511" s="421">
        <f t="shared" si="79"/>
        <v>1797</v>
      </c>
      <c r="G511" s="423">
        <f t="shared" si="79"/>
        <v>197</v>
      </c>
      <c r="H511" s="423">
        <f t="shared" si="79"/>
        <v>2095</v>
      </c>
    </row>
    <row r="512" s="186" customFormat="true" hidden="true" spans="1:8">
      <c r="A512" s="337">
        <v>2070801</v>
      </c>
      <c r="B512" s="411" t="s">
        <v>300</v>
      </c>
      <c r="C512" s="409"/>
      <c r="D512" s="409">
        <v>0</v>
      </c>
      <c r="E512" s="418" t="e">
        <f t="shared" si="71"/>
        <v>#DIV/0!</v>
      </c>
      <c r="F512" s="204"/>
      <c r="G512" s="204"/>
      <c r="H512" s="204"/>
    </row>
    <row r="513" s="186" customFormat="true" hidden="true" spans="1:8">
      <c r="A513" s="337">
        <v>2070802</v>
      </c>
      <c r="B513" s="411" t="s">
        <v>301</v>
      </c>
      <c r="C513" s="409"/>
      <c r="D513" s="409">
        <v>0</v>
      </c>
      <c r="E513" s="418" t="e">
        <f t="shared" si="71"/>
        <v>#DIV/0!</v>
      </c>
      <c r="F513" s="204"/>
      <c r="G513" s="204"/>
      <c r="H513" s="204"/>
    </row>
    <row r="514" s="186" customFormat="true" hidden="true" spans="1:8">
      <c r="A514" s="337">
        <v>2070803</v>
      </c>
      <c r="B514" s="411" t="s">
        <v>302</v>
      </c>
      <c r="C514" s="409"/>
      <c r="D514" s="409">
        <v>0</v>
      </c>
      <c r="E514" s="418" t="e">
        <f t="shared" si="71"/>
        <v>#DIV/0!</v>
      </c>
      <c r="F514" s="204"/>
      <c r="G514" s="204"/>
      <c r="H514" s="204"/>
    </row>
    <row r="515" s="186" customFormat="true" hidden="true" spans="1:8">
      <c r="A515" s="337">
        <v>2070806</v>
      </c>
      <c r="B515" s="411" t="s">
        <v>648</v>
      </c>
      <c r="C515" s="409"/>
      <c r="D515" s="409">
        <v>0</v>
      </c>
      <c r="E515" s="418" t="e">
        <f t="shared" si="71"/>
        <v>#DIV/0!</v>
      </c>
      <c r="F515" s="204"/>
      <c r="G515" s="204"/>
      <c r="H515" s="204"/>
    </row>
    <row r="516" s="391" customFormat="true" spans="1:9">
      <c r="A516" s="337">
        <v>2070807</v>
      </c>
      <c r="B516" s="411" t="s">
        <v>649</v>
      </c>
      <c r="C516" s="409">
        <v>239</v>
      </c>
      <c r="D516" s="409">
        <f>174</f>
        <v>174</v>
      </c>
      <c r="E516" s="418">
        <f t="shared" si="71"/>
        <v>-27.1966527196653</v>
      </c>
      <c r="F516" s="417"/>
      <c r="G516" s="417">
        <v>170</v>
      </c>
      <c r="H516" s="417">
        <v>4</v>
      </c>
      <c r="I516" s="391" t="s">
        <v>650</v>
      </c>
    </row>
    <row r="517" s="391" customFormat="true" spans="1:9">
      <c r="A517" s="337">
        <v>2070808</v>
      </c>
      <c r="B517" s="411" t="s">
        <v>651</v>
      </c>
      <c r="C517" s="409"/>
      <c r="D517" s="409">
        <f>2118-27</f>
        <v>2091</v>
      </c>
      <c r="E517" s="418"/>
      <c r="F517" s="417"/>
      <c r="G517" s="417">
        <v>27</v>
      </c>
      <c r="H517" s="417">
        <v>2091</v>
      </c>
      <c r="I517" s="391">
        <v>1000</v>
      </c>
    </row>
    <row r="518" s="391" customFormat="true" spans="1:8">
      <c r="A518" s="337">
        <v>2070899</v>
      </c>
      <c r="B518" s="411" t="s">
        <v>652</v>
      </c>
      <c r="C518" s="409">
        <v>2019</v>
      </c>
      <c r="D518" s="409">
        <v>1797</v>
      </c>
      <c r="E518" s="418">
        <f t="shared" si="71"/>
        <v>-10.9955423476969</v>
      </c>
      <c r="F518" s="417">
        <v>1797</v>
      </c>
      <c r="G518" s="417"/>
      <c r="H518" s="417"/>
    </row>
    <row r="519" s="391" customFormat="true" spans="1:8">
      <c r="A519" s="337">
        <v>20799</v>
      </c>
      <c r="B519" s="411" t="s">
        <v>653</v>
      </c>
      <c r="C519" s="408">
        <f t="shared" ref="C519:H519" si="80">SUM(C520:C521)</f>
        <v>83</v>
      </c>
      <c r="D519" s="408">
        <f t="shared" si="80"/>
        <v>604</v>
      </c>
      <c r="E519" s="418">
        <f t="shared" ref="E519:E582" si="81">(D519/C519-1)*100</f>
        <v>627.710843373494</v>
      </c>
      <c r="F519" s="421">
        <f t="shared" si="80"/>
        <v>0</v>
      </c>
      <c r="G519" s="423">
        <f t="shared" si="80"/>
        <v>536</v>
      </c>
      <c r="H519" s="423">
        <f t="shared" si="80"/>
        <v>68</v>
      </c>
    </row>
    <row r="520" s="391" customFormat="true" hidden="true" spans="1:8">
      <c r="A520" s="337">
        <v>2079903</v>
      </c>
      <c r="B520" s="411" t="s">
        <v>654</v>
      </c>
      <c r="C520" s="409"/>
      <c r="D520" s="409">
        <v>0</v>
      </c>
      <c r="E520" s="418" t="e">
        <f t="shared" si="81"/>
        <v>#DIV/0!</v>
      </c>
      <c r="F520" s="417"/>
      <c r="G520" s="417"/>
      <c r="H520" s="417"/>
    </row>
    <row r="521" s="391" customFormat="true" spans="1:8">
      <c r="A521" s="337">
        <v>2079999</v>
      </c>
      <c r="B521" s="411" t="s">
        <v>655</v>
      </c>
      <c r="C521" s="409">
        <f>68+15</f>
        <v>83</v>
      </c>
      <c r="D521" s="409">
        <v>604</v>
      </c>
      <c r="E521" s="418">
        <f t="shared" si="81"/>
        <v>627.710843373494</v>
      </c>
      <c r="F521" s="417"/>
      <c r="G521" s="417">
        <v>536</v>
      </c>
      <c r="H521" s="417">
        <v>68</v>
      </c>
    </row>
    <row r="522" s="393" customFormat="true" spans="1:8">
      <c r="A522" s="403">
        <v>208</v>
      </c>
      <c r="B522" s="404" t="s">
        <v>656</v>
      </c>
      <c r="C522" s="405">
        <f t="shared" ref="C522:F522" si="82">SUM(C523,C542,C550,C552,C561,C565,C575,C584,C591,C599,C608,C613,C616,C619,C622,C625,C628,C632,C636,C645,C648)</f>
        <v>54977</v>
      </c>
      <c r="D522" s="405">
        <f t="shared" si="82"/>
        <v>53023</v>
      </c>
      <c r="E522" s="418">
        <f t="shared" si="81"/>
        <v>-3.55421358022445</v>
      </c>
      <c r="F522" s="419">
        <f t="shared" si="82"/>
        <v>42831</v>
      </c>
      <c r="G522" s="420">
        <f>SUM(G523,G542,G550,G552,G561,G565,G575,G584,G591,G599,G608,G613,G616,G619,G622,G625,G628,G632,G636,G645,G649)</f>
        <v>9028</v>
      </c>
      <c r="H522" s="420">
        <f>SUM(H523,H542,H550,H552,H561,H565,H575,H584,H591,H599,H608,H613,H616,H619,H622,H625,H628,H632,H636,H645,H649)</f>
        <v>1164</v>
      </c>
    </row>
    <row r="523" s="391" customFormat="true" spans="1:8">
      <c r="A523" s="337">
        <v>20801</v>
      </c>
      <c r="B523" s="411" t="s">
        <v>657</v>
      </c>
      <c r="C523" s="408">
        <f t="shared" ref="C523:H523" si="83">SUM(C524:C541)</f>
        <v>2027</v>
      </c>
      <c r="D523" s="408">
        <f t="shared" si="83"/>
        <v>2030</v>
      </c>
      <c r="E523" s="418">
        <f t="shared" si="81"/>
        <v>0.148001973359646</v>
      </c>
      <c r="F523" s="421">
        <f t="shared" si="83"/>
        <v>1669</v>
      </c>
      <c r="G523" s="421">
        <f t="shared" si="83"/>
        <v>0</v>
      </c>
      <c r="H523" s="421">
        <f t="shared" si="83"/>
        <v>361</v>
      </c>
    </row>
    <row r="524" s="391" customFormat="true" spans="1:8">
      <c r="A524" s="337">
        <v>2080101</v>
      </c>
      <c r="B524" s="411" t="s">
        <v>300</v>
      </c>
      <c r="C524" s="409">
        <v>628</v>
      </c>
      <c r="D524" s="409">
        <v>670</v>
      </c>
      <c r="E524" s="418">
        <f t="shared" si="81"/>
        <v>6.68789808917198</v>
      </c>
      <c r="F524" s="417">
        <v>670</v>
      </c>
      <c r="G524" s="417"/>
      <c r="H524" s="417"/>
    </row>
    <row r="525" s="391" customFormat="true" spans="1:8">
      <c r="A525" s="337">
        <v>2080102</v>
      </c>
      <c r="B525" s="411" t="s">
        <v>301</v>
      </c>
      <c r="C525" s="409">
        <v>113</v>
      </c>
      <c r="D525" s="409">
        <v>82</v>
      </c>
      <c r="E525" s="418">
        <f t="shared" si="81"/>
        <v>-27.4336283185841</v>
      </c>
      <c r="F525" s="417">
        <v>81</v>
      </c>
      <c r="G525" s="417"/>
      <c r="H525" s="417">
        <v>1</v>
      </c>
    </row>
    <row r="526" s="186" customFormat="true" hidden="true" spans="1:8">
      <c r="A526" s="337">
        <v>2080103</v>
      </c>
      <c r="B526" s="411" t="s">
        <v>302</v>
      </c>
      <c r="C526" s="409"/>
      <c r="D526" s="409">
        <v>0</v>
      </c>
      <c r="E526" s="418" t="e">
        <f t="shared" si="81"/>
        <v>#DIV/0!</v>
      </c>
      <c r="F526" s="204"/>
      <c r="G526" s="204"/>
      <c r="H526" s="204"/>
    </row>
    <row r="527" s="186" customFormat="true" hidden="true" spans="1:8">
      <c r="A527" s="337">
        <v>2080104</v>
      </c>
      <c r="B527" s="411" t="s">
        <v>658</v>
      </c>
      <c r="C527" s="409"/>
      <c r="D527" s="409">
        <v>0</v>
      </c>
      <c r="E527" s="418" t="e">
        <f t="shared" si="81"/>
        <v>#DIV/0!</v>
      </c>
      <c r="F527" s="204"/>
      <c r="G527" s="204"/>
      <c r="H527" s="204"/>
    </row>
    <row r="528" s="186" customFormat="true" spans="1:8">
      <c r="A528" s="337">
        <v>2080105</v>
      </c>
      <c r="B528" s="411" t="s">
        <v>659</v>
      </c>
      <c r="C528" s="409"/>
      <c r="D528" s="409">
        <v>10</v>
      </c>
      <c r="E528" s="418"/>
      <c r="F528" s="204">
        <v>10</v>
      </c>
      <c r="G528" s="204"/>
      <c r="H528" s="204"/>
    </row>
    <row r="529" s="186" customFormat="true" hidden="true" spans="1:8">
      <c r="A529" s="337">
        <v>2080106</v>
      </c>
      <c r="B529" s="411" t="s">
        <v>660</v>
      </c>
      <c r="C529" s="409"/>
      <c r="D529" s="409">
        <v>0</v>
      </c>
      <c r="E529" s="418" t="e">
        <f t="shared" si="81"/>
        <v>#DIV/0!</v>
      </c>
      <c r="F529" s="204"/>
      <c r="G529" s="204"/>
      <c r="H529" s="204"/>
    </row>
    <row r="530" s="186" customFormat="true" hidden="true" spans="1:8">
      <c r="A530" s="337">
        <v>2080107</v>
      </c>
      <c r="B530" s="411" t="s">
        <v>661</v>
      </c>
      <c r="C530" s="409"/>
      <c r="D530" s="409">
        <v>0</v>
      </c>
      <c r="E530" s="418" t="e">
        <f t="shared" si="81"/>
        <v>#DIV/0!</v>
      </c>
      <c r="F530" s="204"/>
      <c r="G530" s="204"/>
      <c r="H530" s="204"/>
    </row>
    <row r="531" s="186" customFormat="true" hidden="true" spans="1:8">
      <c r="A531" s="337">
        <v>2080108</v>
      </c>
      <c r="B531" s="411" t="s">
        <v>340</v>
      </c>
      <c r="C531" s="409"/>
      <c r="D531" s="409">
        <v>0</v>
      </c>
      <c r="E531" s="418" t="e">
        <f t="shared" si="81"/>
        <v>#DIV/0!</v>
      </c>
      <c r="F531" s="204"/>
      <c r="G531" s="204"/>
      <c r="H531" s="204"/>
    </row>
    <row r="532" s="391" customFormat="true" spans="1:8">
      <c r="A532" s="337">
        <v>2080109</v>
      </c>
      <c r="B532" s="411" t="s">
        <v>662</v>
      </c>
      <c r="C532" s="409">
        <v>934</v>
      </c>
      <c r="D532" s="409">
        <v>908</v>
      </c>
      <c r="E532" s="418">
        <f t="shared" si="81"/>
        <v>-2.78372591006424</v>
      </c>
      <c r="F532" s="417">
        <v>908</v>
      </c>
      <c r="G532" s="417"/>
      <c r="H532" s="417"/>
    </row>
    <row r="533" s="186" customFormat="true" hidden="true" spans="1:8">
      <c r="A533" s="337">
        <v>2080110</v>
      </c>
      <c r="B533" s="411" t="s">
        <v>663</v>
      </c>
      <c r="C533" s="409"/>
      <c r="D533" s="409">
        <v>0</v>
      </c>
      <c r="E533" s="418" t="e">
        <f t="shared" si="81"/>
        <v>#DIV/0!</v>
      </c>
      <c r="F533" s="204"/>
      <c r="G533" s="204"/>
      <c r="H533" s="204"/>
    </row>
    <row r="534" s="186" customFormat="true" hidden="true" spans="1:8">
      <c r="A534" s="337">
        <v>2080111</v>
      </c>
      <c r="B534" s="411" t="s">
        <v>664</v>
      </c>
      <c r="C534" s="409"/>
      <c r="D534" s="409">
        <v>0</v>
      </c>
      <c r="E534" s="418" t="e">
        <f t="shared" si="81"/>
        <v>#DIV/0!</v>
      </c>
      <c r="F534" s="204"/>
      <c r="G534" s="204"/>
      <c r="H534" s="204"/>
    </row>
    <row r="535" s="186" customFormat="true" hidden="true" spans="1:8">
      <c r="A535" s="337">
        <v>2080112</v>
      </c>
      <c r="B535" s="411" t="s">
        <v>665</v>
      </c>
      <c r="C535" s="409"/>
      <c r="D535" s="409">
        <v>0</v>
      </c>
      <c r="E535" s="418" t="e">
        <f t="shared" si="81"/>
        <v>#DIV/0!</v>
      </c>
      <c r="F535" s="204"/>
      <c r="G535" s="204"/>
      <c r="H535" s="204"/>
    </row>
    <row r="536" s="186" customFormat="true" hidden="true" spans="1:8">
      <c r="A536" s="337">
        <v>2080113</v>
      </c>
      <c r="B536" s="411" t="s">
        <v>666</v>
      </c>
      <c r="C536" s="409"/>
      <c r="D536" s="409">
        <v>0</v>
      </c>
      <c r="E536" s="418" t="e">
        <f t="shared" si="81"/>
        <v>#DIV/0!</v>
      </c>
      <c r="F536" s="204"/>
      <c r="G536" s="204"/>
      <c r="H536" s="204"/>
    </row>
    <row r="537" s="186" customFormat="true" hidden="true" spans="1:8">
      <c r="A537" s="337">
        <v>2080114</v>
      </c>
      <c r="B537" s="411" t="s">
        <v>667</v>
      </c>
      <c r="C537" s="409"/>
      <c r="D537" s="409">
        <v>0</v>
      </c>
      <c r="E537" s="418" t="e">
        <f t="shared" si="81"/>
        <v>#DIV/0!</v>
      </c>
      <c r="F537" s="204"/>
      <c r="G537" s="204"/>
      <c r="H537" s="204"/>
    </row>
    <row r="538" s="186" customFormat="true" hidden="true" spans="1:8">
      <c r="A538" s="337">
        <v>2080115</v>
      </c>
      <c r="B538" s="411" t="s">
        <v>668</v>
      </c>
      <c r="C538" s="409"/>
      <c r="D538" s="409">
        <v>0</v>
      </c>
      <c r="E538" s="418" t="e">
        <f t="shared" si="81"/>
        <v>#DIV/0!</v>
      </c>
      <c r="F538" s="204"/>
      <c r="G538" s="204"/>
      <c r="H538" s="204"/>
    </row>
    <row r="539" s="391" customFormat="true" spans="1:8">
      <c r="A539" s="337">
        <v>2080116</v>
      </c>
      <c r="B539" s="411" t="s">
        <v>669</v>
      </c>
      <c r="C539" s="409">
        <v>342</v>
      </c>
      <c r="D539" s="409">
        <v>358</v>
      </c>
      <c r="E539" s="418">
        <f t="shared" si="81"/>
        <v>4.67836257309941</v>
      </c>
      <c r="F539" s="417"/>
      <c r="G539" s="417"/>
      <c r="H539" s="417">
        <v>358</v>
      </c>
    </row>
    <row r="540" s="186" customFormat="true" hidden="true" spans="1:8">
      <c r="A540" s="337">
        <v>2080150</v>
      </c>
      <c r="B540" s="411" t="s">
        <v>309</v>
      </c>
      <c r="C540" s="409"/>
      <c r="D540" s="409">
        <v>0</v>
      </c>
      <c r="E540" s="418" t="e">
        <f t="shared" si="81"/>
        <v>#DIV/0!</v>
      </c>
      <c r="F540" s="204"/>
      <c r="G540" s="204"/>
      <c r="H540" s="204"/>
    </row>
    <row r="541" s="391" customFormat="true" spans="1:8">
      <c r="A541" s="337">
        <v>2080199</v>
      </c>
      <c r="B541" s="411" t="s">
        <v>670</v>
      </c>
      <c r="C541" s="409">
        <v>10</v>
      </c>
      <c r="D541" s="409">
        <v>2</v>
      </c>
      <c r="E541" s="418">
        <f t="shared" si="81"/>
        <v>-80</v>
      </c>
      <c r="F541" s="417"/>
      <c r="G541" s="417"/>
      <c r="H541" s="417">
        <v>2</v>
      </c>
    </row>
    <row r="542" s="391" customFormat="true" spans="1:8">
      <c r="A542" s="337">
        <v>20802</v>
      </c>
      <c r="B542" s="411" t="s">
        <v>671</v>
      </c>
      <c r="C542" s="408">
        <f t="shared" ref="C542:H542" si="84">SUM(C543:C549)</f>
        <v>289</v>
      </c>
      <c r="D542" s="408">
        <f t="shared" si="84"/>
        <v>391</v>
      </c>
      <c r="E542" s="418">
        <f t="shared" si="81"/>
        <v>35.2941176470588</v>
      </c>
      <c r="F542" s="421">
        <f t="shared" si="84"/>
        <v>385</v>
      </c>
      <c r="G542" s="423">
        <f t="shared" si="84"/>
        <v>0</v>
      </c>
      <c r="H542" s="423">
        <f t="shared" si="84"/>
        <v>6</v>
      </c>
    </row>
    <row r="543" s="391" customFormat="true" spans="1:8">
      <c r="A543" s="337">
        <v>2080201</v>
      </c>
      <c r="B543" s="411" t="s">
        <v>300</v>
      </c>
      <c r="C543" s="409">
        <v>181</v>
      </c>
      <c r="D543" s="409">
        <v>145</v>
      </c>
      <c r="E543" s="418">
        <f t="shared" si="81"/>
        <v>-19.8895027624309</v>
      </c>
      <c r="F543" s="417">
        <v>145</v>
      </c>
      <c r="G543" s="417"/>
      <c r="H543" s="417"/>
    </row>
    <row r="544" s="186" customFormat="true" spans="1:8">
      <c r="A544" s="337">
        <v>2080202</v>
      </c>
      <c r="B544" s="411" t="s">
        <v>301</v>
      </c>
      <c r="C544" s="409">
        <v>108</v>
      </c>
      <c r="D544" s="409">
        <v>2</v>
      </c>
      <c r="E544" s="418">
        <f t="shared" si="81"/>
        <v>-98.1481481481482</v>
      </c>
      <c r="F544" s="204"/>
      <c r="G544" s="204"/>
      <c r="H544" s="204">
        <v>2</v>
      </c>
    </row>
    <row r="545" s="186" customFormat="true" hidden="true" spans="1:8">
      <c r="A545" s="337">
        <v>2080203</v>
      </c>
      <c r="B545" s="411" t="s">
        <v>302</v>
      </c>
      <c r="C545" s="409"/>
      <c r="D545" s="409">
        <v>0</v>
      </c>
      <c r="E545" s="418" t="e">
        <f t="shared" si="81"/>
        <v>#DIV/0!</v>
      </c>
      <c r="F545" s="204"/>
      <c r="G545" s="204"/>
      <c r="H545" s="204"/>
    </row>
    <row r="546" s="186" customFormat="true" hidden="true" spans="1:8">
      <c r="A546" s="337">
        <v>2080206</v>
      </c>
      <c r="B546" s="411" t="s">
        <v>672</v>
      </c>
      <c r="C546" s="409"/>
      <c r="D546" s="409">
        <v>0</v>
      </c>
      <c r="E546" s="418" t="e">
        <f t="shared" si="81"/>
        <v>#DIV/0!</v>
      </c>
      <c r="F546" s="204"/>
      <c r="G546" s="204"/>
      <c r="H546" s="204"/>
    </row>
    <row r="547" s="186" customFormat="true" hidden="true" spans="1:8">
      <c r="A547" s="337">
        <v>2080207</v>
      </c>
      <c r="B547" s="411" t="s">
        <v>673</v>
      </c>
      <c r="C547" s="409"/>
      <c r="D547" s="409">
        <v>0</v>
      </c>
      <c r="E547" s="418" t="e">
        <f t="shared" si="81"/>
        <v>#DIV/0!</v>
      </c>
      <c r="F547" s="204"/>
      <c r="G547" s="204"/>
      <c r="H547" s="204"/>
    </row>
    <row r="548" s="186" customFormat="true" spans="1:8">
      <c r="A548" s="337">
        <v>2080209</v>
      </c>
      <c r="B548" s="411" t="s">
        <v>674</v>
      </c>
      <c r="C548" s="409"/>
      <c r="D548" s="409">
        <v>139</v>
      </c>
      <c r="E548" s="418"/>
      <c r="F548" s="204">
        <v>139</v>
      </c>
      <c r="G548" s="204"/>
      <c r="H548" s="204"/>
    </row>
    <row r="549" s="391" customFormat="true" spans="1:8">
      <c r="A549" s="337">
        <v>2080299</v>
      </c>
      <c r="B549" s="411" t="s">
        <v>675</v>
      </c>
      <c r="C549" s="409"/>
      <c r="D549" s="409">
        <v>105</v>
      </c>
      <c r="E549" s="418"/>
      <c r="F549" s="417">
        <v>101</v>
      </c>
      <c r="G549" s="417"/>
      <c r="H549" s="417">
        <v>4</v>
      </c>
    </row>
    <row r="550" s="186" customFormat="true" hidden="true" spans="1:8">
      <c r="A550" s="337">
        <v>20804</v>
      </c>
      <c r="B550" s="411" t="s">
        <v>676</v>
      </c>
      <c r="C550" s="408">
        <f t="shared" ref="C550:H550" si="85">SUM(C551)</f>
        <v>0</v>
      </c>
      <c r="D550" s="409">
        <v>0</v>
      </c>
      <c r="E550" s="418" t="e">
        <f t="shared" si="81"/>
        <v>#DIV/0!</v>
      </c>
      <c r="F550" s="424">
        <f t="shared" si="85"/>
        <v>0</v>
      </c>
      <c r="G550" s="425">
        <f t="shared" si="85"/>
        <v>0</v>
      </c>
      <c r="H550" s="425">
        <f t="shared" si="85"/>
        <v>0</v>
      </c>
    </row>
    <row r="551" s="186" customFormat="true" hidden="true" spans="1:8">
      <c r="A551" s="337">
        <v>2080402</v>
      </c>
      <c r="B551" s="411" t="s">
        <v>677</v>
      </c>
      <c r="C551" s="409"/>
      <c r="D551" s="409">
        <v>0</v>
      </c>
      <c r="E551" s="418" t="e">
        <f t="shared" si="81"/>
        <v>#DIV/0!</v>
      </c>
      <c r="F551" s="204"/>
      <c r="G551" s="204"/>
      <c r="H551" s="204"/>
    </row>
    <row r="552" s="391" customFormat="true" spans="1:8">
      <c r="A552" s="337">
        <v>20805</v>
      </c>
      <c r="B552" s="411" t="s">
        <v>678</v>
      </c>
      <c r="C552" s="408">
        <f t="shared" ref="C552:H552" si="86">SUM(C553:C560)</f>
        <v>36305</v>
      </c>
      <c r="D552" s="408">
        <f t="shared" si="86"/>
        <v>36437</v>
      </c>
      <c r="E552" s="418">
        <f t="shared" si="81"/>
        <v>0.363586282881156</v>
      </c>
      <c r="F552" s="421">
        <f t="shared" si="86"/>
        <v>29776</v>
      </c>
      <c r="G552" s="423">
        <f t="shared" si="86"/>
        <v>6285</v>
      </c>
      <c r="H552" s="423">
        <f t="shared" si="86"/>
        <v>376</v>
      </c>
    </row>
    <row r="553" s="391" customFormat="true" spans="1:8">
      <c r="A553" s="337">
        <v>2080501</v>
      </c>
      <c r="B553" s="411" t="s">
        <v>679</v>
      </c>
      <c r="C553" s="409">
        <v>331</v>
      </c>
      <c r="D553" s="409">
        <v>200</v>
      </c>
      <c r="E553" s="418">
        <f t="shared" si="81"/>
        <v>-39.5770392749245</v>
      </c>
      <c r="F553" s="417">
        <v>200</v>
      </c>
      <c r="G553" s="417"/>
      <c r="H553" s="417"/>
    </row>
    <row r="554" s="391" customFormat="true" spans="1:8">
      <c r="A554" s="337">
        <v>2080502</v>
      </c>
      <c r="B554" s="411" t="s">
        <v>680</v>
      </c>
      <c r="C554" s="409">
        <v>235</v>
      </c>
      <c r="D554" s="409">
        <v>104</v>
      </c>
      <c r="E554" s="418">
        <f t="shared" si="81"/>
        <v>-55.7446808510638</v>
      </c>
      <c r="F554" s="417">
        <v>104</v>
      </c>
      <c r="G554" s="417"/>
      <c r="H554" s="417"/>
    </row>
    <row r="555" s="186" customFormat="true" hidden="true" spans="1:8">
      <c r="A555" s="337">
        <v>2080503</v>
      </c>
      <c r="B555" s="411" t="s">
        <v>681</v>
      </c>
      <c r="C555" s="409"/>
      <c r="D555" s="409">
        <v>0</v>
      </c>
      <c r="E555" s="418" t="e">
        <f t="shared" si="81"/>
        <v>#DIV/0!</v>
      </c>
      <c r="F555" s="204"/>
      <c r="G555" s="204"/>
      <c r="H555" s="204"/>
    </row>
    <row r="556" s="391" customFormat="true" spans="1:8">
      <c r="A556" s="337">
        <v>2080505</v>
      </c>
      <c r="B556" s="411" t="s">
        <v>682</v>
      </c>
      <c r="C556" s="409">
        <v>9846</v>
      </c>
      <c r="D556" s="409">
        <v>9726</v>
      </c>
      <c r="E556" s="418">
        <f t="shared" si="81"/>
        <v>-1.2187690432663</v>
      </c>
      <c r="F556" s="417">
        <v>9724</v>
      </c>
      <c r="G556" s="417"/>
      <c r="H556" s="417">
        <v>2</v>
      </c>
    </row>
    <row r="557" s="391" customFormat="true" spans="1:8">
      <c r="A557" s="337">
        <v>2080506</v>
      </c>
      <c r="B557" s="411" t="s">
        <v>683</v>
      </c>
      <c r="C557" s="409">
        <v>4817</v>
      </c>
      <c r="D557" s="409">
        <v>4849</v>
      </c>
      <c r="E557" s="418">
        <f t="shared" si="81"/>
        <v>0.664313888312229</v>
      </c>
      <c r="F557" s="417">
        <v>4848</v>
      </c>
      <c r="G557" s="417"/>
      <c r="H557" s="417">
        <v>1</v>
      </c>
    </row>
    <row r="558" s="391" customFormat="true" spans="1:9">
      <c r="A558" s="337">
        <v>2080507</v>
      </c>
      <c r="B558" s="411" t="s">
        <v>684</v>
      </c>
      <c r="C558" s="409">
        <v>5571</v>
      </c>
      <c r="D558" s="409">
        <v>6285</v>
      </c>
      <c r="E558" s="418">
        <f t="shared" si="81"/>
        <v>12.8163704900377</v>
      </c>
      <c r="F558" s="417"/>
      <c r="G558" s="417">
        <v>6285</v>
      </c>
      <c r="H558" s="417"/>
      <c r="I558" s="391" t="s">
        <v>685</v>
      </c>
    </row>
    <row r="559" s="186" customFormat="true" hidden="true" spans="1:8">
      <c r="A559" s="337">
        <v>2080508</v>
      </c>
      <c r="B559" s="411" t="s">
        <v>686</v>
      </c>
      <c r="C559" s="409"/>
      <c r="D559" s="409">
        <v>0</v>
      </c>
      <c r="E559" s="418" t="e">
        <f t="shared" si="81"/>
        <v>#DIV/0!</v>
      </c>
      <c r="F559" s="204"/>
      <c r="G559" s="204"/>
      <c r="H559" s="204"/>
    </row>
    <row r="560" s="391" customFormat="true" spans="1:8">
      <c r="A560" s="337">
        <v>2080599</v>
      </c>
      <c r="B560" s="411" t="s">
        <v>687</v>
      </c>
      <c r="C560" s="409">
        <v>15505</v>
      </c>
      <c r="D560" s="409">
        <v>15273</v>
      </c>
      <c r="E560" s="418">
        <f t="shared" si="81"/>
        <v>-1.49629151886488</v>
      </c>
      <c r="F560" s="417">
        <v>14900</v>
      </c>
      <c r="G560" s="417"/>
      <c r="H560" s="417">
        <v>373</v>
      </c>
    </row>
    <row r="561" s="186" customFormat="true" hidden="true" spans="1:8">
      <c r="A561" s="337">
        <v>20806</v>
      </c>
      <c r="B561" s="411" t="s">
        <v>688</v>
      </c>
      <c r="C561" s="408">
        <f t="shared" ref="C561:H561" si="87">SUM(C562:C564)</f>
        <v>0</v>
      </c>
      <c r="D561" s="409">
        <v>0</v>
      </c>
      <c r="E561" s="418" t="e">
        <f t="shared" si="81"/>
        <v>#DIV/0!</v>
      </c>
      <c r="F561" s="424">
        <f t="shared" si="87"/>
        <v>0</v>
      </c>
      <c r="G561" s="425">
        <f t="shared" si="87"/>
        <v>0</v>
      </c>
      <c r="H561" s="425">
        <f t="shared" si="87"/>
        <v>0</v>
      </c>
    </row>
    <row r="562" s="186" customFormat="true" hidden="true" spans="1:8">
      <c r="A562" s="337">
        <v>2080601</v>
      </c>
      <c r="B562" s="411" t="s">
        <v>689</v>
      </c>
      <c r="C562" s="409"/>
      <c r="D562" s="409">
        <v>0</v>
      </c>
      <c r="E562" s="418" t="e">
        <f t="shared" si="81"/>
        <v>#DIV/0!</v>
      </c>
      <c r="F562" s="204"/>
      <c r="G562" s="204"/>
      <c r="H562" s="204"/>
    </row>
    <row r="563" s="186" customFormat="true" hidden="true" spans="1:8">
      <c r="A563" s="337">
        <v>2080602</v>
      </c>
      <c r="B563" s="411" t="s">
        <v>690</v>
      </c>
      <c r="C563" s="409"/>
      <c r="D563" s="409">
        <v>0</v>
      </c>
      <c r="E563" s="418" t="e">
        <f t="shared" si="81"/>
        <v>#DIV/0!</v>
      </c>
      <c r="F563" s="204"/>
      <c r="G563" s="204"/>
      <c r="H563" s="204"/>
    </row>
    <row r="564" s="186" customFormat="true" hidden="true" spans="1:8">
      <c r="A564" s="337">
        <v>2080699</v>
      </c>
      <c r="B564" s="411" t="s">
        <v>691</v>
      </c>
      <c r="C564" s="409"/>
      <c r="D564" s="409">
        <v>0</v>
      </c>
      <c r="E564" s="418" t="e">
        <f t="shared" si="81"/>
        <v>#DIV/0!</v>
      </c>
      <c r="F564" s="204"/>
      <c r="G564" s="204"/>
      <c r="H564" s="204"/>
    </row>
    <row r="565" s="391" customFormat="true" spans="1:8">
      <c r="A565" s="337">
        <v>20807</v>
      </c>
      <c r="B565" s="411" t="s">
        <v>692</v>
      </c>
      <c r="C565" s="408">
        <f t="shared" ref="C565:H565" si="88">SUM(C566:C574)</f>
        <v>5974</v>
      </c>
      <c r="D565" s="408">
        <f t="shared" si="88"/>
        <v>5113</v>
      </c>
      <c r="E565" s="418">
        <f t="shared" si="81"/>
        <v>-14.4124539671912</v>
      </c>
      <c r="F565" s="421">
        <f t="shared" si="88"/>
        <v>3284</v>
      </c>
      <c r="G565" s="423">
        <f t="shared" si="88"/>
        <v>1829</v>
      </c>
      <c r="H565" s="423">
        <f t="shared" si="88"/>
        <v>0</v>
      </c>
    </row>
    <row r="566" s="391" customFormat="true" spans="1:9">
      <c r="A566" s="337">
        <v>2080701</v>
      </c>
      <c r="B566" s="411" t="s">
        <v>693</v>
      </c>
      <c r="C566" s="409"/>
      <c r="D566" s="409">
        <v>154</v>
      </c>
      <c r="E566" s="418"/>
      <c r="F566" s="417"/>
      <c r="G566" s="417">
        <v>154</v>
      </c>
      <c r="H566" s="417"/>
      <c r="I566" s="391" t="s">
        <v>694</v>
      </c>
    </row>
    <row r="567" s="186" customFormat="true" spans="1:9">
      <c r="A567" s="337">
        <v>2080702</v>
      </c>
      <c r="B567" s="411" t="s">
        <v>695</v>
      </c>
      <c r="C567" s="409">
        <v>18</v>
      </c>
      <c r="D567" s="409">
        <v>332</v>
      </c>
      <c r="E567" s="418">
        <f t="shared" si="81"/>
        <v>1744.44444444444</v>
      </c>
      <c r="F567" s="204"/>
      <c r="G567" s="204">
        <v>332</v>
      </c>
      <c r="H567" s="204"/>
      <c r="I567" s="391" t="s">
        <v>694</v>
      </c>
    </row>
    <row r="568" s="186" customFormat="true" spans="1:8">
      <c r="A568" s="337">
        <v>2080704</v>
      </c>
      <c r="B568" s="411" t="s">
        <v>696</v>
      </c>
      <c r="C568" s="409"/>
      <c r="D568" s="409">
        <v>5</v>
      </c>
      <c r="E568" s="418"/>
      <c r="F568" s="204">
        <v>5</v>
      </c>
      <c r="G568" s="204"/>
      <c r="H568" s="204"/>
    </row>
    <row r="569" s="391" customFormat="true" spans="1:9">
      <c r="A569" s="337">
        <v>2080705</v>
      </c>
      <c r="B569" s="411" t="s">
        <v>697</v>
      </c>
      <c r="C569" s="409">
        <v>192</v>
      </c>
      <c r="D569" s="409">
        <v>1010</v>
      </c>
      <c r="E569" s="418">
        <f t="shared" si="81"/>
        <v>426.041666666667</v>
      </c>
      <c r="F569" s="417"/>
      <c r="G569" s="417">
        <v>1010</v>
      </c>
      <c r="H569" s="417"/>
      <c r="I569" s="391" t="s">
        <v>694</v>
      </c>
    </row>
    <row r="570" s="186" customFormat="true" spans="1:9">
      <c r="A570" s="337">
        <v>2080709</v>
      </c>
      <c r="B570" s="411" t="s">
        <v>698</v>
      </c>
      <c r="C570" s="409"/>
      <c r="D570" s="409">
        <v>98</v>
      </c>
      <c r="E570" s="418"/>
      <c r="F570" s="204"/>
      <c r="G570" s="204">
        <v>98</v>
      </c>
      <c r="H570" s="204"/>
      <c r="I570" s="391" t="s">
        <v>694</v>
      </c>
    </row>
    <row r="571" s="186" customFormat="true" spans="1:9">
      <c r="A571" s="337">
        <v>2080711</v>
      </c>
      <c r="B571" s="411" t="s">
        <v>699</v>
      </c>
      <c r="C571" s="409">
        <v>56</v>
      </c>
      <c r="D571" s="409">
        <v>235</v>
      </c>
      <c r="E571" s="418">
        <f t="shared" si="81"/>
        <v>319.642857142857</v>
      </c>
      <c r="F571" s="204"/>
      <c r="G571" s="204">
        <v>235</v>
      </c>
      <c r="H571" s="204"/>
      <c r="I571" s="391" t="s">
        <v>694</v>
      </c>
    </row>
    <row r="572" s="186" customFormat="true" hidden="true" spans="1:8">
      <c r="A572" s="337">
        <v>2080712</v>
      </c>
      <c r="B572" s="411" t="s">
        <v>700</v>
      </c>
      <c r="C572" s="409"/>
      <c r="D572" s="409">
        <v>0</v>
      </c>
      <c r="E572" s="418" t="e">
        <f t="shared" si="81"/>
        <v>#DIV/0!</v>
      </c>
      <c r="F572" s="204"/>
      <c r="G572" s="204"/>
      <c r="H572" s="204"/>
    </row>
    <row r="573" s="186" customFormat="true" hidden="true" spans="1:8">
      <c r="A573" s="337">
        <v>2080713</v>
      </c>
      <c r="B573" s="411" t="s">
        <v>701</v>
      </c>
      <c r="C573" s="409"/>
      <c r="D573" s="409">
        <v>0</v>
      </c>
      <c r="E573" s="418" t="e">
        <f t="shared" si="81"/>
        <v>#DIV/0!</v>
      </c>
      <c r="F573" s="204"/>
      <c r="G573" s="204"/>
      <c r="H573" s="204"/>
    </row>
    <row r="574" s="391" customFormat="true" spans="1:8">
      <c r="A574" s="337">
        <v>2080799</v>
      </c>
      <c r="B574" s="411" t="s">
        <v>702</v>
      </c>
      <c r="C574" s="409">
        <v>5708</v>
      </c>
      <c r="D574" s="409">
        <v>3279</v>
      </c>
      <c r="E574" s="418">
        <f t="shared" si="81"/>
        <v>-42.5543097407148</v>
      </c>
      <c r="F574" s="417">
        <v>3279</v>
      </c>
      <c r="G574" s="417"/>
      <c r="H574" s="417"/>
    </row>
    <row r="575" s="186" customFormat="true" hidden="true" spans="1:8">
      <c r="A575" s="337">
        <v>20808</v>
      </c>
      <c r="B575" s="411" t="s">
        <v>703</v>
      </c>
      <c r="C575" s="408">
        <f t="shared" ref="C575:H575" si="89">SUM(C576:C583)</f>
        <v>0</v>
      </c>
      <c r="D575" s="409">
        <v>0</v>
      </c>
      <c r="E575" s="418" t="e">
        <f t="shared" si="81"/>
        <v>#DIV/0!</v>
      </c>
      <c r="F575" s="424">
        <f t="shared" si="89"/>
        <v>0</v>
      </c>
      <c r="G575" s="425">
        <f t="shared" si="89"/>
        <v>0</v>
      </c>
      <c r="H575" s="425">
        <f t="shared" si="89"/>
        <v>0</v>
      </c>
    </row>
    <row r="576" s="186" customFormat="true" hidden="true" spans="1:8">
      <c r="A576" s="337">
        <v>2080801</v>
      </c>
      <c r="B576" s="411" t="s">
        <v>704</v>
      </c>
      <c r="C576" s="409"/>
      <c r="D576" s="409">
        <v>0</v>
      </c>
      <c r="E576" s="418" t="e">
        <f t="shared" si="81"/>
        <v>#DIV/0!</v>
      </c>
      <c r="F576" s="204"/>
      <c r="G576" s="204"/>
      <c r="H576" s="204"/>
    </row>
    <row r="577" s="186" customFormat="true" hidden="true" spans="1:9">
      <c r="A577" s="337">
        <v>2080802</v>
      </c>
      <c r="B577" s="411" t="s">
        <v>705</v>
      </c>
      <c r="C577" s="409"/>
      <c r="D577" s="409">
        <v>0</v>
      </c>
      <c r="E577" s="418" t="e">
        <f t="shared" si="81"/>
        <v>#DIV/0!</v>
      </c>
      <c r="F577" s="204"/>
      <c r="G577" s="204"/>
      <c r="H577" s="204"/>
      <c r="I577"/>
    </row>
    <row r="578" s="186" customFormat="true" hidden="true" spans="1:8">
      <c r="A578" s="337">
        <v>2080803</v>
      </c>
      <c r="B578" s="411" t="s">
        <v>706</v>
      </c>
      <c r="C578" s="409"/>
      <c r="D578" s="409">
        <v>0</v>
      </c>
      <c r="E578" s="418" t="e">
        <f t="shared" si="81"/>
        <v>#DIV/0!</v>
      </c>
      <c r="F578" s="204"/>
      <c r="G578" s="204"/>
      <c r="H578" s="204"/>
    </row>
    <row r="579" s="186" customFormat="true" hidden="true" spans="1:8">
      <c r="A579" s="337">
        <v>2080805</v>
      </c>
      <c r="B579" s="411" t="s">
        <v>707</v>
      </c>
      <c r="C579" s="409"/>
      <c r="D579" s="409">
        <v>0</v>
      </c>
      <c r="E579" s="418" t="e">
        <f t="shared" si="81"/>
        <v>#DIV/0!</v>
      </c>
      <c r="F579" s="204"/>
      <c r="G579" s="204"/>
      <c r="H579" s="204"/>
    </row>
    <row r="580" s="186" customFormat="true" hidden="true" spans="1:8">
      <c r="A580" s="337">
        <v>2080806</v>
      </c>
      <c r="B580" s="411" t="s">
        <v>708</v>
      </c>
      <c r="C580" s="409"/>
      <c r="D580" s="409">
        <v>0</v>
      </c>
      <c r="E580" s="418" t="e">
        <f t="shared" si="81"/>
        <v>#DIV/0!</v>
      </c>
      <c r="F580" s="204"/>
      <c r="G580" s="204"/>
      <c r="H580" s="204"/>
    </row>
    <row r="581" s="186" customFormat="true" hidden="true" spans="1:8">
      <c r="A581" s="337">
        <v>2080807</v>
      </c>
      <c r="B581" s="411" t="s">
        <v>709</v>
      </c>
      <c r="C581" s="409"/>
      <c r="D581" s="409">
        <v>0</v>
      </c>
      <c r="E581" s="418" t="e">
        <f t="shared" si="81"/>
        <v>#DIV/0!</v>
      </c>
      <c r="F581" s="204"/>
      <c r="G581" s="204"/>
      <c r="H581" s="204"/>
    </row>
    <row r="582" s="186" customFormat="true" hidden="true" spans="1:8">
      <c r="A582" s="337">
        <v>2080808</v>
      </c>
      <c r="B582" s="411" t="s">
        <v>710</v>
      </c>
      <c r="C582" s="409"/>
      <c r="D582" s="409">
        <v>0</v>
      </c>
      <c r="E582" s="418" t="e">
        <f t="shared" si="81"/>
        <v>#DIV/0!</v>
      </c>
      <c r="F582" s="204"/>
      <c r="G582" s="204"/>
      <c r="H582" s="204"/>
    </row>
    <row r="583" s="186" customFormat="true" hidden="true" spans="1:8">
      <c r="A583" s="337">
        <v>2080899</v>
      </c>
      <c r="B583" s="411" t="s">
        <v>711</v>
      </c>
      <c r="C583" s="409"/>
      <c r="D583" s="409">
        <v>0</v>
      </c>
      <c r="E583" s="418" t="e">
        <f t="shared" ref="E583:E646" si="90">(D583/C583-1)*100</f>
        <v>#DIV/0!</v>
      </c>
      <c r="F583" s="204"/>
      <c r="G583" s="204"/>
      <c r="H583" s="204"/>
    </row>
    <row r="584" s="391" customFormat="true" spans="1:8">
      <c r="A584" s="337">
        <v>20809</v>
      </c>
      <c r="B584" s="411" t="s">
        <v>712</v>
      </c>
      <c r="C584" s="408">
        <f t="shared" ref="C584:H584" si="91">SUM(C585:C590)</f>
        <v>975</v>
      </c>
      <c r="D584" s="408">
        <f t="shared" si="91"/>
        <v>988</v>
      </c>
      <c r="E584" s="418">
        <f t="shared" si="90"/>
        <v>1.33333333333334</v>
      </c>
      <c r="F584" s="421">
        <f t="shared" si="91"/>
        <v>120</v>
      </c>
      <c r="G584" s="423">
        <f t="shared" si="91"/>
        <v>752</v>
      </c>
      <c r="H584" s="423">
        <f t="shared" si="91"/>
        <v>116</v>
      </c>
    </row>
    <row r="585" s="186" customFormat="true" hidden="true" spans="1:8">
      <c r="A585" s="337">
        <v>2080901</v>
      </c>
      <c r="B585" s="411" t="s">
        <v>713</v>
      </c>
      <c r="C585" s="409"/>
      <c r="D585" s="409">
        <v>0</v>
      </c>
      <c r="E585" s="418" t="e">
        <f t="shared" si="90"/>
        <v>#DIV/0!</v>
      </c>
      <c r="F585" s="204"/>
      <c r="G585" s="204"/>
      <c r="H585" s="204"/>
    </row>
    <row r="586" s="391" customFormat="true" spans="1:9">
      <c r="A586" s="337">
        <v>2080902</v>
      </c>
      <c r="B586" s="411" t="s">
        <v>714</v>
      </c>
      <c r="C586" s="409">
        <v>792</v>
      </c>
      <c r="D586" s="409">
        <v>774</v>
      </c>
      <c r="E586" s="418">
        <f t="shared" si="90"/>
        <v>-2.27272727272727</v>
      </c>
      <c r="F586" s="417">
        <v>4</v>
      </c>
      <c r="G586" s="417">
        <v>697</v>
      </c>
      <c r="H586" s="417">
        <v>73</v>
      </c>
      <c r="I586" s="391" t="s">
        <v>715</v>
      </c>
    </row>
    <row r="587" s="391" customFormat="true" spans="1:9">
      <c r="A587" s="337">
        <v>2080903</v>
      </c>
      <c r="B587" s="411" t="s">
        <v>716</v>
      </c>
      <c r="C587" s="409">
        <v>156</v>
      </c>
      <c r="D587" s="409">
        <v>160</v>
      </c>
      <c r="E587" s="418">
        <f t="shared" si="90"/>
        <v>2.56410256410255</v>
      </c>
      <c r="F587" s="417">
        <v>116</v>
      </c>
      <c r="G587" s="417">
        <v>30</v>
      </c>
      <c r="H587" s="417">
        <v>14</v>
      </c>
      <c r="I587" s="391" t="s">
        <v>715</v>
      </c>
    </row>
    <row r="588" s="186" customFormat="true" spans="1:8">
      <c r="A588" s="337">
        <v>2080904</v>
      </c>
      <c r="B588" s="411" t="s">
        <v>717</v>
      </c>
      <c r="C588" s="409"/>
      <c r="D588" s="409">
        <v>1</v>
      </c>
      <c r="E588" s="418"/>
      <c r="F588" s="204"/>
      <c r="G588" s="204"/>
      <c r="H588" s="204">
        <v>1</v>
      </c>
    </row>
    <row r="589" s="391" customFormat="true" spans="1:9">
      <c r="A589" s="337">
        <v>2080905</v>
      </c>
      <c r="B589" s="411" t="s">
        <v>718</v>
      </c>
      <c r="C589" s="409">
        <v>23</v>
      </c>
      <c r="D589" s="409">
        <v>49</v>
      </c>
      <c r="E589" s="418">
        <f t="shared" si="90"/>
        <v>113.04347826087</v>
      </c>
      <c r="F589" s="417"/>
      <c r="G589" s="417">
        <v>25</v>
      </c>
      <c r="H589" s="417">
        <v>24</v>
      </c>
      <c r="I589" s="391" t="s">
        <v>719</v>
      </c>
    </row>
    <row r="590" s="186" customFormat="true" spans="1:8">
      <c r="A590" s="337">
        <v>2080999</v>
      </c>
      <c r="B590" s="411" t="s">
        <v>720</v>
      </c>
      <c r="C590" s="409">
        <v>4</v>
      </c>
      <c r="D590" s="409">
        <v>4</v>
      </c>
      <c r="E590" s="418">
        <f t="shared" si="90"/>
        <v>0</v>
      </c>
      <c r="F590" s="204"/>
      <c r="G590" s="204"/>
      <c r="H590" s="204">
        <v>4</v>
      </c>
    </row>
    <row r="591" s="391" customFormat="true" spans="1:8">
      <c r="A591" s="337">
        <v>20810</v>
      </c>
      <c r="B591" s="411" t="s">
        <v>721</v>
      </c>
      <c r="C591" s="408">
        <f t="shared" ref="C591:H591" si="92">SUM(C592:C598)</f>
        <v>519</v>
      </c>
      <c r="D591" s="408">
        <f t="shared" si="92"/>
        <v>528</v>
      </c>
      <c r="E591" s="418">
        <f t="shared" si="90"/>
        <v>1.73410404624277</v>
      </c>
      <c r="F591" s="421">
        <f t="shared" si="92"/>
        <v>514</v>
      </c>
      <c r="G591" s="423">
        <f t="shared" si="92"/>
        <v>0</v>
      </c>
      <c r="H591" s="423">
        <f t="shared" si="92"/>
        <v>14</v>
      </c>
    </row>
    <row r="592" s="391" customFormat="true" spans="1:8">
      <c r="A592" s="337">
        <v>2081001</v>
      </c>
      <c r="B592" s="411" t="s">
        <v>722</v>
      </c>
      <c r="C592" s="409">
        <v>234</v>
      </c>
      <c r="D592" s="409">
        <v>269</v>
      </c>
      <c r="E592" s="418">
        <f t="shared" si="90"/>
        <v>14.9572649572649</v>
      </c>
      <c r="F592" s="417">
        <v>261</v>
      </c>
      <c r="G592" s="417"/>
      <c r="H592" s="417">
        <v>8</v>
      </c>
    </row>
    <row r="593" s="186" customFormat="true" hidden="true" spans="1:8">
      <c r="A593" s="337">
        <v>2081002</v>
      </c>
      <c r="B593" s="411" t="s">
        <v>723</v>
      </c>
      <c r="C593" s="409"/>
      <c r="D593" s="409">
        <v>0</v>
      </c>
      <c r="E593" s="418" t="e">
        <f t="shared" si="90"/>
        <v>#DIV/0!</v>
      </c>
      <c r="F593" s="204"/>
      <c r="G593" s="204"/>
      <c r="H593" s="204"/>
    </row>
    <row r="594" s="186" customFormat="true" hidden="true" spans="1:8">
      <c r="A594" s="337">
        <v>2081003</v>
      </c>
      <c r="B594" s="411" t="s">
        <v>724</v>
      </c>
      <c r="C594" s="409"/>
      <c r="D594" s="409">
        <v>0</v>
      </c>
      <c r="E594" s="418" t="e">
        <f t="shared" si="90"/>
        <v>#DIV/0!</v>
      </c>
      <c r="F594" s="204"/>
      <c r="G594" s="204"/>
      <c r="H594" s="204"/>
    </row>
    <row r="595" s="391" customFormat="true" spans="1:8">
      <c r="A595" s="337">
        <v>2081004</v>
      </c>
      <c r="B595" s="411" t="s">
        <v>725</v>
      </c>
      <c r="C595" s="409">
        <v>181</v>
      </c>
      <c r="D595" s="409">
        <v>154</v>
      </c>
      <c r="E595" s="418">
        <f t="shared" si="90"/>
        <v>-14.9171270718232</v>
      </c>
      <c r="F595" s="417">
        <v>148</v>
      </c>
      <c r="G595" s="417"/>
      <c r="H595" s="417">
        <v>6</v>
      </c>
    </row>
    <row r="596" s="391" customFormat="true" spans="1:8">
      <c r="A596" s="337">
        <v>2081005</v>
      </c>
      <c r="B596" s="411" t="s">
        <v>726</v>
      </c>
      <c r="C596" s="409">
        <v>104</v>
      </c>
      <c r="D596" s="409">
        <v>105</v>
      </c>
      <c r="E596" s="418">
        <f t="shared" si="90"/>
        <v>0.961538461538458</v>
      </c>
      <c r="F596" s="417">
        <v>105</v>
      </c>
      <c r="G596" s="417"/>
      <c r="H596" s="417"/>
    </row>
    <row r="597" s="186" customFormat="true" hidden="true" spans="1:8">
      <c r="A597" s="337">
        <v>2081006</v>
      </c>
      <c r="B597" s="411" t="s">
        <v>727</v>
      </c>
      <c r="C597" s="409"/>
      <c r="D597" s="409">
        <v>0</v>
      </c>
      <c r="E597" s="418" t="e">
        <f t="shared" si="90"/>
        <v>#DIV/0!</v>
      </c>
      <c r="F597" s="204"/>
      <c r="G597" s="204"/>
      <c r="H597" s="204"/>
    </row>
    <row r="598" s="186" customFormat="true" hidden="true" spans="1:8">
      <c r="A598" s="337">
        <v>2081099</v>
      </c>
      <c r="B598" s="411" t="s">
        <v>728</v>
      </c>
      <c r="C598" s="409"/>
      <c r="D598" s="409">
        <v>0</v>
      </c>
      <c r="E598" s="418" t="e">
        <f t="shared" si="90"/>
        <v>#DIV/0!</v>
      </c>
      <c r="F598" s="204"/>
      <c r="G598" s="204"/>
      <c r="H598" s="204"/>
    </row>
    <row r="599" s="391" customFormat="true" spans="1:8">
      <c r="A599" s="337">
        <v>20811</v>
      </c>
      <c r="B599" s="411" t="s">
        <v>729</v>
      </c>
      <c r="C599" s="408">
        <f t="shared" ref="C599:H599" si="93">SUM(C600:C607)</f>
        <v>605</v>
      </c>
      <c r="D599" s="408">
        <f t="shared" si="93"/>
        <v>393</v>
      </c>
      <c r="E599" s="418">
        <f t="shared" si="90"/>
        <v>-35.0413223140496</v>
      </c>
      <c r="F599" s="421">
        <f t="shared" si="93"/>
        <v>317</v>
      </c>
      <c r="G599" s="423">
        <f t="shared" si="93"/>
        <v>11</v>
      </c>
      <c r="H599" s="423">
        <f t="shared" si="93"/>
        <v>65</v>
      </c>
    </row>
    <row r="600" s="391" customFormat="true" spans="1:8">
      <c r="A600" s="337">
        <v>2081101</v>
      </c>
      <c r="B600" s="411" t="s">
        <v>300</v>
      </c>
      <c r="C600" s="409">
        <v>149</v>
      </c>
      <c r="D600" s="409">
        <v>141</v>
      </c>
      <c r="E600" s="418">
        <f t="shared" si="90"/>
        <v>-5.36912751677853</v>
      </c>
      <c r="F600" s="417">
        <v>141</v>
      </c>
      <c r="G600" s="417"/>
      <c r="H600" s="417"/>
    </row>
    <row r="601" s="186" customFormat="true" hidden="true" spans="1:8">
      <c r="A601" s="337">
        <v>2081102</v>
      </c>
      <c r="B601" s="411" t="s">
        <v>301</v>
      </c>
      <c r="C601" s="438"/>
      <c r="D601" s="409">
        <v>0</v>
      </c>
      <c r="E601" s="418" t="e">
        <f t="shared" si="90"/>
        <v>#DIV/0!</v>
      </c>
      <c r="F601" s="439"/>
      <c r="G601" s="204"/>
      <c r="H601" s="204"/>
    </row>
    <row r="602" s="186" customFormat="true" hidden="true" spans="1:8">
      <c r="A602" s="337">
        <v>2081103</v>
      </c>
      <c r="B602" s="411" t="s">
        <v>302</v>
      </c>
      <c r="C602" s="409"/>
      <c r="D602" s="409">
        <v>0</v>
      </c>
      <c r="E602" s="418" t="e">
        <f t="shared" si="90"/>
        <v>#DIV/0!</v>
      </c>
      <c r="F602" s="204"/>
      <c r="G602" s="204"/>
      <c r="H602" s="204"/>
    </row>
    <row r="603" s="391" customFormat="true" spans="1:9">
      <c r="A603" s="337">
        <v>2081104</v>
      </c>
      <c r="B603" s="411" t="s">
        <v>730</v>
      </c>
      <c r="C603" s="409">
        <v>123</v>
      </c>
      <c r="D603" s="409">
        <v>52</v>
      </c>
      <c r="E603" s="418">
        <f t="shared" si="90"/>
        <v>-57.7235772357724</v>
      </c>
      <c r="F603" s="417"/>
      <c r="G603" s="417">
        <v>11</v>
      </c>
      <c r="H603" s="417">
        <v>41</v>
      </c>
      <c r="I603" s="391" t="s">
        <v>731</v>
      </c>
    </row>
    <row r="604" s="391" customFormat="true" spans="1:8">
      <c r="A604" s="337">
        <v>2081105</v>
      </c>
      <c r="B604" s="411" t="s">
        <v>732</v>
      </c>
      <c r="C604" s="409">
        <v>105</v>
      </c>
      <c r="D604" s="409">
        <v>21</v>
      </c>
      <c r="E604" s="418">
        <f t="shared" si="90"/>
        <v>-80</v>
      </c>
      <c r="F604" s="417">
        <v>10</v>
      </c>
      <c r="G604" s="417"/>
      <c r="H604" s="417">
        <v>11</v>
      </c>
    </row>
    <row r="605" s="186" customFormat="true" spans="1:8">
      <c r="A605" s="337">
        <v>2081106</v>
      </c>
      <c r="B605" s="411" t="s">
        <v>733</v>
      </c>
      <c r="C605" s="409">
        <v>65</v>
      </c>
      <c r="D605" s="409">
        <v>63</v>
      </c>
      <c r="E605" s="418">
        <f t="shared" si="90"/>
        <v>-3.07692307692308</v>
      </c>
      <c r="F605" s="204">
        <v>50</v>
      </c>
      <c r="G605" s="204"/>
      <c r="H605" s="204">
        <v>13</v>
      </c>
    </row>
    <row r="606" s="186" customFormat="true" hidden="true" spans="1:8">
      <c r="A606" s="337">
        <v>2081107</v>
      </c>
      <c r="B606" s="411" t="s">
        <v>734</v>
      </c>
      <c r="C606" s="409"/>
      <c r="D606" s="409">
        <v>0</v>
      </c>
      <c r="E606" s="418" t="e">
        <f t="shared" si="90"/>
        <v>#DIV/0!</v>
      </c>
      <c r="F606" s="204"/>
      <c r="G606" s="204"/>
      <c r="H606" s="204"/>
    </row>
    <row r="607" s="391" customFormat="true" spans="1:8">
      <c r="A607" s="337">
        <v>2081199</v>
      </c>
      <c r="B607" s="411" t="s">
        <v>735</v>
      </c>
      <c r="C607" s="409">
        <v>163</v>
      </c>
      <c r="D607" s="409">
        <v>116</v>
      </c>
      <c r="E607" s="418">
        <f t="shared" si="90"/>
        <v>-28.8343558282209</v>
      </c>
      <c r="F607" s="417">
        <v>116</v>
      </c>
      <c r="G607" s="417"/>
      <c r="H607" s="417"/>
    </row>
    <row r="608" s="391" customFormat="true" spans="1:8">
      <c r="A608" s="337">
        <v>20816</v>
      </c>
      <c r="B608" s="411" t="s">
        <v>736</v>
      </c>
      <c r="C608" s="408">
        <f t="shared" ref="C608:H608" si="94">SUM(C609:C612)</f>
        <v>88</v>
      </c>
      <c r="D608" s="408">
        <f t="shared" si="94"/>
        <v>112</v>
      </c>
      <c r="E608" s="418">
        <f t="shared" si="90"/>
        <v>27.2727272727273</v>
      </c>
      <c r="F608" s="421">
        <f t="shared" si="94"/>
        <v>112</v>
      </c>
      <c r="G608" s="423">
        <f t="shared" si="94"/>
        <v>0</v>
      </c>
      <c r="H608" s="423">
        <f t="shared" si="94"/>
        <v>0</v>
      </c>
    </row>
    <row r="609" s="391" customFormat="true" spans="1:8">
      <c r="A609" s="337">
        <v>2081601</v>
      </c>
      <c r="B609" s="411" t="s">
        <v>300</v>
      </c>
      <c r="C609" s="409">
        <v>82</v>
      </c>
      <c r="D609" s="409">
        <v>104</v>
      </c>
      <c r="E609" s="418">
        <f t="shared" si="90"/>
        <v>26.8292682926829</v>
      </c>
      <c r="F609" s="417">
        <v>104</v>
      </c>
      <c r="G609" s="417"/>
      <c r="H609" s="417"/>
    </row>
    <row r="610" s="391" customFormat="true" spans="1:8">
      <c r="A610" s="337">
        <v>2081602</v>
      </c>
      <c r="B610" s="411" t="s">
        <v>301</v>
      </c>
      <c r="C610" s="409">
        <v>6</v>
      </c>
      <c r="D610" s="409">
        <v>8</v>
      </c>
      <c r="E610" s="418">
        <f t="shared" si="90"/>
        <v>33.3333333333333</v>
      </c>
      <c r="F610" s="417">
        <v>8</v>
      </c>
      <c r="G610" s="417"/>
      <c r="H610" s="417"/>
    </row>
    <row r="611" s="186" customFormat="true" hidden="true" spans="1:8">
      <c r="A611" s="337">
        <v>2081603</v>
      </c>
      <c r="B611" s="411" t="s">
        <v>302</v>
      </c>
      <c r="C611" s="409"/>
      <c r="D611" s="409">
        <v>0</v>
      </c>
      <c r="E611" s="418" t="e">
        <f t="shared" si="90"/>
        <v>#DIV/0!</v>
      </c>
      <c r="F611" s="204"/>
      <c r="G611" s="204"/>
      <c r="H611" s="204"/>
    </row>
    <row r="612" s="391" customFormat="true" hidden="true" spans="1:8">
      <c r="A612" s="337">
        <v>2081699</v>
      </c>
      <c r="B612" s="411" t="s">
        <v>737</v>
      </c>
      <c r="C612" s="409"/>
      <c r="D612" s="409">
        <v>0</v>
      </c>
      <c r="E612" s="418" t="e">
        <f t="shared" si="90"/>
        <v>#DIV/0!</v>
      </c>
      <c r="F612" s="417"/>
      <c r="G612" s="417"/>
      <c r="H612" s="417"/>
    </row>
    <row r="613" s="186" customFormat="true" hidden="true" spans="1:8">
      <c r="A613" s="337">
        <v>20819</v>
      </c>
      <c r="B613" s="411" t="s">
        <v>738</v>
      </c>
      <c r="C613" s="408">
        <f t="shared" ref="C613:H613" si="95">SUM(C614:C615)</f>
        <v>0</v>
      </c>
      <c r="D613" s="409">
        <v>0</v>
      </c>
      <c r="E613" s="418" t="e">
        <f t="shared" si="90"/>
        <v>#DIV/0!</v>
      </c>
      <c r="F613" s="424">
        <f t="shared" si="95"/>
        <v>0</v>
      </c>
      <c r="G613" s="425">
        <f t="shared" si="95"/>
        <v>0</v>
      </c>
      <c r="H613" s="425">
        <f t="shared" si="95"/>
        <v>0</v>
      </c>
    </row>
    <row r="614" s="186" customFormat="true" hidden="true" spans="1:8">
      <c r="A614" s="337">
        <v>2081901</v>
      </c>
      <c r="B614" s="411" t="s">
        <v>739</v>
      </c>
      <c r="C614" s="409"/>
      <c r="D614" s="409">
        <v>0</v>
      </c>
      <c r="E614" s="418" t="e">
        <f t="shared" si="90"/>
        <v>#DIV/0!</v>
      </c>
      <c r="F614" s="204"/>
      <c r="G614" s="204"/>
      <c r="H614" s="204"/>
    </row>
    <row r="615" s="186" customFormat="true" hidden="true" spans="1:8">
      <c r="A615" s="337">
        <v>2081902</v>
      </c>
      <c r="B615" s="411" t="s">
        <v>740</v>
      </c>
      <c r="C615" s="409"/>
      <c r="D615" s="409">
        <v>0</v>
      </c>
      <c r="E615" s="418" t="e">
        <f t="shared" si="90"/>
        <v>#DIV/0!</v>
      </c>
      <c r="F615" s="204"/>
      <c r="G615" s="204"/>
      <c r="H615" s="204"/>
    </row>
    <row r="616" s="391" customFormat="true" spans="1:8">
      <c r="A616" s="337">
        <v>20820</v>
      </c>
      <c r="B616" s="411" t="s">
        <v>741</v>
      </c>
      <c r="C616" s="408">
        <f t="shared" ref="C616:H616" si="96">SUM(C617:C618)</f>
        <v>275</v>
      </c>
      <c r="D616" s="408">
        <f t="shared" si="96"/>
        <v>187</v>
      </c>
      <c r="E616" s="418">
        <f t="shared" si="90"/>
        <v>-32</v>
      </c>
      <c r="F616" s="421">
        <f t="shared" si="96"/>
        <v>177</v>
      </c>
      <c r="G616" s="423">
        <f t="shared" si="96"/>
        <v>0</v>
      </c>
      <c r="H616" s="423">
        <f t="shared" si="96"/>
        <v>10</v>
      </c>
    </row>
    <row r="617" s="391" customFormat="true" spans="1:8">
      <c r="A617" s="337">
        <v>2082001</v>
      </c>
      <c r="B617" s="411" t="s">
        <v>742</v>
      </c>
      <c r="C617" s="409">
        <v>26</v>
      </c>
      <c r="D617" s="409"/>
      <c r="E617" s="418">
        <f t="shared" si="90"/>
        <v>-100</v>
      </c>
      <c r="F617" s="417"/>
      <c r="G617" s="417"/>
      <c r="H617" s="417"/>
    </row>
    <row r="618" s="391" customFormat="true" spans="1:8">
      <c r="A618" s="337">
        <v>2082002</v>
      </c>
      <c r="B618" s="411" t="s">
        <v>743</v>
      </c>
      <c r="C618" s="409">
        <v>249</v>
      </c>
      <c r="D618" s="409">
        <v>187</v>
      </c>
      <c r="E618" s="418">
        <f t="shared" si="90"/>
        <v>-24.8995983935743</v>
      </c>
      <c r="F618" s="417">
        <v>177</v>
      </c>
      <c r="G618" s="417"/>
      <c r="H618" s="417">
        <v>10</v>
      </c>
    </row>
    <row r="619" s="186" customFormat="true" hidden="true" spans="1:8">
      <c r="A619" s="337">
        <v>20821</v>
      </c>
      <c r="B619" s="411" t="s">
        <v>744</v>
      </c>
      <c r="C619" s="408">
        <f t="shared" ref="C619:H619" si="97">SUM(C620:C621)</f>
        <v>0</v>
      </c>
      <c r="D619" s="409">
        <v>0</v>
      </c>
      <c r="E619" s="418" t="e">
        <f t="shared" si="90"/>
        <v>#DIV/0!</v>
      </c>
      <c r="F619" s="424">
        <f t="shared" si="97"/>
        <v>0</v>
      </c>
      <c r="G619" s="425">
        <f t="shared" si="97"/>
        <v>0</v>
      </c>
      <c r="H619" s="425">
        <f t="shared" si="97"/>
        <v>0</v>
      </c>
    </row>
    <row r="620" s="186" customFormat="true" hidden="true" spans="1:8">
      <c r="A620" s="337">
        <v>2082101</v>
      </c>
      <c r="B620" s="411" t="s">
        <v>745</v>
      </c>
      <c r="C620" s="409"/>
      <c r="D620" s="409">
        <v>0</v>
      </c>
      <c r="E620" s="418" t="e">
        <f t="shared" si="90"/>
        <v>#DIV/0!</v>
      </c>
      <c r="F620" s="204"/>
      <c r="G620" s="204"/>
      <c r="H620" s="204"/>
    </row>
    <row r="621" s="186" customFormat="true" hidden="true" spans="1:8">
      <c r="A621" s="337">
        <v>2082102</v>
      </c>
      <c r="B621" s="411" t="s">
        <v>746</v>
      </c>
      <c r="C621" s="409"/>
      <c r="D621" s="409">
        <v>0</v>
      </c>
      <c r="E621" s="418" t="e">
        <f t="shared" si="90"/>
        <v>#DIV/0!</v>
      </c>
      <c r="F621" s="204"/>
      <c r="G621" s="204"/>
      <c r="H621" s="204"/>
    </row>
    <row r="622" s="186" customFormat="true" hidden="true" spans="1:8">
      <c r="A622" s="337">
        <v>20824</v>
      </c>
      <c r="B622" s="411" t="s">
        <v>747</v>
      </c>
      <c r="C622" s="408">
        <f t="shared" ref="C622:H622" si="98">SUM(C623:C624)</f>
        <v>0</v>
      </c>
      <c r="D622" s="409">
        <v>0</v>
      </c>
      <c r="E622" s="418" t="e">
        <f t="shared" si="90"/>
        <v>#DIV/0!</v>
      </c>
      <c r="F622" s="424">
        <f t="shared" si="98"/>
        <v>0</v>
      </c>
      <c r="G622" s="425">
        <f t="shared" si="98"/>
        <v>0</v>
      </c>
      <c r="H622" s="425">
        <f t="shared" si="98"/>
        <v>0</v>
      </c>
    </row>
    <row r="623" s="186" customFormat="true" hidden="true" spans="1:8">
      <c r="A623" s="337">
        <v>2082401</v>
      </c>
      <c r="B623" s="411" t="s">
        <v>748</v>
      </c>
      <c r="C623" s="409"/>
      <c r="D623" s="409">
        <v>0</v>
      </c>
      <c r="E623" s="418" t="e">
        <f t="shared" si="90"/>
        <v>#DIV/0!</v>
      </c>
      <c r="F623" s="204"/>
      <c r="G623" s="204"/>
      <c r="H623" s="204"/>
    </row>
    <row r="624" s="186" customFormat="true" hidden="true" spans="1:8">
      <c r="A624" s="337">
        <v>2082402</v>
      </c>
      <c r="B624" s="411" t="s">
        <v>749</v>
      </c>
      <c r="C624" s="409"/>
      <c r="D624" s="409">
        <v>0</v>
      </c>
      <c r="E624" s="418" t="e">
        <f t="shared" si="90"/>
        <v>#DIV/0!</v>
      </c>
      <c r="F624" s="204"/>
      <c r="G624" s="204"/>
      <c r="H624" s="204"/>
    </row>
    <row r="625" s="186" customFormat="true" hidden="true" spans="1:8">
      <c r="A625" s="337">
        <v>20825</v>
      </c>
      <c r="B625" s="411" t="s">
        <v>750</v>
      </c>
      <c r="C625" s="408">
        <f t="shared" ref="C625:H625" si="99">SUM(C626:C627)</f>
        <v>0</v>
      </c>
      <c r="D625" s="409">
        <v>0</v>
      </c>
      <c r="E625" s="418" t="e">
        <f t="shared" si="90"/>
        <v>#DIV/0!</v>
      </c>
      <c r="F625" s="424">
        <f t="shared" si="99"/>
        <v>0</v>
      </c>
      <c r="G625" s="425">
        <f t="shared" si="99"/>
        <v>0</v>
      </c>
      <c r="H625" s="425">
        <f t="shared" si="99"/>
        <v>0</v>
      </c>
    </row>
    <row r="626" s="186" customFormat="true" hidden="true" spans="1:8">
      <c r="A626" s="337">
        <v>2082501</v>
      </c>
      <c r="B626" s="411" t="s">
        <v>751</v>
      </c>
      <c r="C626" s="409"/>
      <c r="D626" s="409">
        <v>0</v>
      </c>
      <c r="E626" s="418" t="e">
        <f t="shared" si="90"/>
        <v>#DIV/0!</v>
      </c>
      <c r="F626" s="204"/>
      <c r="G626" s="204"/>
      <c r="H626" s="204"/>
    </row>
    <row r="627" s="186" customFormat="true" hidden="true" spans="1:8">
      <c r="A627" s="337">
        <v>2082502</v>
      </c>
      <c r="B627" s="411" t="s">
        <v>752</v>
      </c>
      <c r="C627" s="409"/>
      <c r="D627" s="409">
        <v>0</v>
      </c>
      <c r="E627" s="418" t="e">
        <f t="shared" si="90"/>
        <v>#DIV/0!</v>
      </c>
      <c r="F627" s="204"/>
      <c r="G627" s="204"/>
      <c r="H627" s="204"/>
    </row>
    <row r="628" s="391" customFormat="true" hidden="true" spans="1:8">
      <c r="A628" s="337">
        <v>20826</v>
      </c>
      <c r="B628" s="411" t="s">
        <v>753</v>
      </c>
      <c r="C628" s="408">
        <f t="shared" ref="C628:H628" si="100">SUM(C629:C631)</f>
        <v>0</v>
      </c>
      <c r="D628" s="409">
        <v>0</v>
      </c>
      <c r="E628" s="418" t="e">
        <f t="shared" si="90"/>
        <v>#DIV/0!</v>
      </c>
      <c r="F628" s="421">
        <f t="shared" si="100"/>
        <v>0</v>
      </c>
      <c r="G628" s="423">
        <f t="shared" si="100"/>
        <v>0</v>
      </c>
      <c r="H628" s="423">
        <f t="shared" si="100"/>
        <v>0</v>
      </c>
    </row>
    <row r="629" s="186" customFormat="true" hidden="true" spans="1:8">
      <c r="A629" s="337">
        <v>2082601</v>
      </c>
      <c r="B629" s="411" t="s">
        <v>754</v>
      </c>
      <c r="C629" s="409"/>
      <c r="D629" s="409">
        <v>0</v>
      </c>
      <c r="E629" s="418" t="e">
        <f t="shared" si="90"/>
        <v>#DIV/0!</v>
      </c>
      <c r="F629" s="204"/>
      <c r="G629" s="204"/>
      <c r="H629" s="204"/>
    </row>
    <row r="630" s="391" customFormat="true" hidden="true" spans="1:8">
      <c r="A630" s="337">
        <v>2082602</v>
      </c>
      <c r="B630" s="411" t="s">
        <v>755</v>
      </c>
      <c r="C630" s="409"/>
      <c r="D630" s="409">
        <v>0</v>
      </c>
      <c r="E630" s="418" t="e">
        <f t="shared" si="90"/>
        <v>#DIV/0!</v>
      </c>
      <c r="F630" s="417"/>
      <c r="G630" s="417"/>
      <c r="H630" s="417"/>
    </row>
    <row r="631" s="186" customFormat="true" hidden="true" spans="1:8">
      <c r="A631" s="337">
        <v>2082699</v>
      </c>
      <c r="B631" s="411" t="s">
        <v>756</v>
      </c>
      <c r="C631" s="409"/>
      <c r="D631" s="409">
        <v>0</v>
      </c>
      <c r="E631" s="418" t="e">
        <f t="shared" si="90"/>
        <v>#DIV/0!</v>
      </c>
      <c r="F631" s="204"/>
      <c r="G631" s="204"/>
      <c r="H631" s="204"/>
    </row>
    <row r="632" s="186" customFormat="true" spans="1:8">
      <c r="A632" s="337">
        <v>20827</v>
      </c>
      <c r="B632" s="411" t="s">
        <v>757</v>
      </c>
      <c r="C632" s="408">
        <f t="shared" ref="C632:H632" si="101">SUM(C633:C635)</f>
        <v>200</v>
      </c>
      <c r="D632" s="408">
        <f t="shared" si="101"/>
        <v>150</v>
      </c>
      <c r="E632" s="418">
        <f t="shared" si="90"/>
        <v>-25</v>
      </c>
      <c r="F632" s="424">
        <f t="shared" si="101"/>
        <v>150</v>
      </c>
      <c r="G632" s="425">
        <f t="shared" si="101"/>
        <v>0</v>
      </c>
      <c r="H632" s="425">
        <f t="shared" si="101"/>
        <v>0</v>
      </c>
    </row>
    <row r="633" s="186" customFormat="true" hidden="true" spans="1:8">
      <c r="A633" s="337">
        <v>2082701</v>
      </c>
      <c r="B633" s="411" t="s">
        <v>758</v>
      </c>
      <c r="C633" s="409"/>
      <c r="D633" s="409">
        <v>0</v>
      </c>
      <c r="E633" s="418" t="e">
        <f t="shared" si="90"/>
        <v>#DIV/0!</v>
      </c>
      <c r="F633" s="204"/>
      <c r="G633" s="204"/>
      <c r="H633" s="204"/>
    </row>
    <row r="634" s="186" customFormat="true" hidden="true" spans="1:8">
      <c r="A634" s="337">
        <v>2082702</v>
      </c>
      <c r="B634" s="411" t="s">
        <v>759</v>
      </c>
      <c r="C634" s="409"/>
      <c r="D634" s="409">
        <v>0</v>
      </c>
      <c r="E634" s="418" t="e">
        <f t="shared" si="90"/>
        <v>#DIV/0!</v>
      </c>
      <c r="F634" s="204"/>
      <c r="G634" s="204"/>
      <c r="H634" s="204"/>
    </row>
    <row r="635" s="186" customFormat="true" spans="1:8">
      <c r="A635" s="337">
        <v>2082799</v>
      </c>
      <c r="B635" s="411" t="s">
        <v>760</v>
      </c>
      <c r="C635" s="409">
        <v>200</v>
      </c>
      <c r="D635" s="409">
        <v>150</v>
      </c>
      <c r="E635" s="418">
        <f t="shared" si="90"/>
        <v>-25</v>
      </c>
      <c r="F635" s="204">
        <v>150</v>
      </c>
      <c r="G635" s="204"/>
      <c r="H635" s="204"/>
    </row>
    <row r="636" s="391" customFormat="true" spans="1:8">
      <c r="A636" s="337">
        <v>20828</v>
      </c>
      <c r="B636" s="337" t="s">
        <v>761</v>
      </c>
      <c r="C636" s="408">
        <f t="shared" ref="C636:H636" si="102">SUM(C637:C644)</f>
        <v>596</v>
      </c>
      <c r="D636" s="408">
        <f t="shared" si="102"/>
        <v>649</v>
      </c>
      <c r="E636" s="418">
        <f t="shared" si="90"/>
        <v>8.89261744966443</v>
      </c>
      <c r="F636" s="421">
        <f t="shared" si="102"/>
        <v>627</v>
      </c>
      <c r="G636" s="423">
        <f t="shared" si="102"/>
        <v>0</v>
      </c>
      <c r="H636" s="423">
        <f t="shared" si="102"/>
        <v>22</v>
      </c>
    </row>
    <row r="637" s="391" customFormat="true" spans="1:8">
      <c r="A637" s="337">
        <v>2082801</v>
      </c>
      <c r="B637" s="411" t="s">
        <v>300</v>
      </c>
      <c r="C637" s="409">
        <v>243</v>
      </c>
      <c r="D637" s="409">
        <v>208</v>
      </c>
      <c r="E637" s="418">
        <f t="shared" si="90"/>
        <v>-14.40329218107</v>
      </c>
      <c r="F637" s="417">
        <v>208</v>
      </c>
      <c r="G637" s="417"/>
      <c r="H637" s="417"/>
    </row>
    <row r="638" s="391" customFormat="true" spans="1:8">
      <c r="A638" s="337">
        <v>2082802</v>
      </c>
      <c r="B638" s="411" t="s">
        <v>301</v>
      </c>
      <c r="C638" s="409">
        <v>18</v>
      </c>
      <c r="D638" s="409">
        <v>28</v>
      </c>
      <c r="E638" s="418">
        <f t="shared" si="90"/>
        <v>55.5555555555556</v>
      </c>
      <c r="F638" s="417">
        <v>16</v>
      </c>
      <c r="G638" s="417"/>
      <c r="H638" s="417">
        <v>12</v>
      </c>
    </row>
    <row r="639" s="186" customFormat="true" hidden="true" spans="1:8">
      <c r="A639" s="337">
        <v>2082803</v>
      </c>
      <c r="B639" s="411" t="s">
        <v>302</v>
      </c>
      <c r="C639" s="409"/>
      <c r="D639" s="409">
        <v>0</v>
      </c>
      <c r="E639" s="418" t="e">
        <f t="shared" si="90"/>
        <v>#DIV/0!</v>
      </c>
      <c r="F639" s="204"/>
      <c r="G639" s="204"/>
      <c r="H639" s="204"/>
    </row>
    <row r="640" s="186" customFormat="true" hidden="true" spans="1:8">
      <c r="A640" s="337">
        <v>2082804</v>
      </c>
      <c r="B640" s="411" t="s">
        <v>762</v>
      </c>
      <c r="C640" s="409"/>
      <c r="D640" s="409">
        <v>0</v>
      </c>
      <c r="E640" s="418" t="e">
        <f t="shared" si="90"/>
        <v>#DIV/0!</v>
      </c>
      <c r="F640" s="204"/>
      <c r="G640" s="204"/>
      <c r="H640" s="204"/>
    </row>
    <row r="641" s="186" customFormat="true" hidden="true" spans="1:8">
      <c r="A641" s="337">
        <v>2082805</v>
      </c>
      <c r="B641" s="411" t="s">
        <v>763</v>
      </c>
      <c r="C641" s="409"/>
      <c r="D641" s="409">
        <v>0</v>
      </c>
      <c r="E641" s="418" t="e">
        <f t="shared" si="90"/>
        <v>#DIV/0!</v>
      </c>
      <c r="F641" s="204"/>
      <c r="G641" s="204"/>
      <c r="H641" s="204"/>
    </row>
    <row r="642" s="186" customFormat="true" hidden="true" spans="1:8">
      <c r="A642" s="337">
        <v>2082806</v>
      </c>
      <c r="B642" s="411" t="s">
        <v>340</v>
      </c>
      <c r="C642" s="409"/>
      <c r="D642" s="409">
        <v>0</v>
      </c>
      <c r="E642" s="418" t="e">
        <f t="shared" si="90"/>
        <v>#DIV/0!</v>
      </c>
      <c r="F642" s="204"/>
      <c r="G642" s="204"/>
      <c r="H642" s="204"/>
    </row>
    <row r="643" s="186" customFormat="true" hidden="true" spans="1:8">
      <c r="A643" s="337">
        <v>2082850</v>
      </c>
      <c r="B643" s="411" t="s">
        <v>309</v>
      </c>
      <c r="C643" s="409"/>
      <c r="D643" s="409">
        <v>0</v>
      </c>
      <c r="E643" s="418" t="e">
        <f t="shared" si="90"/>
        <v>#DIV/0!</v>
      </c>
      <c r="F643" s="204"/>
      <c r="G643" s="204"/>
      <c r="H643" s="204"/>
    </row>
    <row r="644" s="391" customFormat="true" spans="1:8">
      <c r="A644" s="337">
        <v>2082899</v>
      </c>
      <c r="B644" s="411" t="s">
        <v>764</v>
      </c>
      <c r="C644" s="409">
        <v>335</v>
      </c>
      <c r="D644" s="409">
        <v>413</v>
      </c>
      <c r="E644" s="418">
        <f t="shared" si="90"/>
        <v>23.2835820895522</v>
      </c>
      <c r="F644" s="417">
        <v>403</v>
      </c>
      <c r="G644" s="417"/>
      <c r="H644" s="417">
        <v>10</v>
      </c>
    </row>
    <row r="645" s="186" customFormat="true" hidden="true" spans="1:8">
      <c r="A645" s="337">
        <v>20830</v>
      </c>
      <c r="B645" s="411" t="s">
        <v>765</v>
      </c>
      <c r="C645" s="408">
        <f t="shared" ref="C645:H645" si="103">SUM(C646:C647)</f>
        <v>0</v>
      </c>
      <c r="D645" s="409">
        <v>0</v>
      </c>
      <c r="E645" s="418" t="e">
        <f t="shared" si="90"/>
        <v>#DIV/0!</v>
      </c>
      <c r="F645" s="424">
        <f t="shared" si="103"/>
        <v>0</v>
      </c>
      <c r="G645" s="425">
        <f t="shared" si="103"/>
        <v>0</v>
      </c>
      <c r="H645" s="425">
        <f t="shared" si="103"/>
        <v>0</v>
      </c>
    </row>
    <row r="646" s="186" customFormat="true" hidden="true" spans="1:8">
      <c r="A646" s="337">
        <v>2083001</v>
      </c>
      <c r="B646" s="411" t="s">
        <v>766</v>
      </c>
      <c r="C646" s="409"/>
      <c r="D646" s="409">
        <v>0</v>
      </c>
      <c r="E646" s="418" t="e">
        <f t="shared" si="90"/>
        <v>#DIV/0!</v>
      </c>
      <c r="F646" s="204"/>
      <c r="G646" s="204"/>
      <c r="H646" s="204"/>
    </row>
    <row r="647" s="186" customFormat="true" hidden="true" spans="1:8">
      <c r="A647" s="337">
        <v>2083099</v>
      </c>
      <c r="B647" s="411" t="s">
        <v>767</v>
      </c>
      <c r="C647" s="409"/>
      <c r="D647" s="409">
        <v>0</v>
      </c>
      <c r="E647" s="418" t="e">
        <f t="shared" ref="E647:E710" si="104">(D647/C647-1)*100</f>
        <v>#DIV/0!</v>
      </c>
      <c r="F647" s="204"/>
      <c r="G647" s="204"/>
      <c r="H647" s="204"/>
    </row>
    <row r="648" s="186" customFormat="true" spans="1:8">
      <c r="A648" s="337">
        <v>20899</v>
      </c>
      <c r="B648" s="411" t="s">
        <v>768</v>
      </c>
      <c r="C648" s="409">
        <f t="shared" ref="C648:H648" si="105">C649</f>
        <v>7124</v>
      </c>
      <c r="D648" s="409">
        <f t="shared" si="105"/>
        <v>6045</v>
      </c>
      <c r="E648" s="418">
        <f t="shared" si="104"/>
        <v>-15.1459854014598</v>
      </c>
      <c r="F648" s="430">
        <f t="shared" si="105"/>
        <v>5700</v>
      </c>
      <c r="G648" s="430">
        <f t="shared" si="105"/>
        <v>151</v>
      </c>
      <c r="H648" s="430">
        <f t="shared" si="105"/>
        <v>194</v>
      </c>
    </row>
    <row r="649" s="391" customFormat="true" spans="1:8">
      <c r="A649" s="337">
        <v>2089999</v>
      </c>
      <c r="B649" s="411" t="s">
        <v>769</v>
      </c>
      <c r="C649" s="408">
        <v>7124</v>
      </c>
      <c r="D649" s="409">
        <v>6045</v>
      </c>
      <c r="E649" s="418">
        <f t="shared" si="104"/>
        <v>-15.1459854014598</v>
      </c>
      <c r="F649" s="436">
        <v>5700</v>
      </c>
      <c r="G649" s="417">
        <v>151</v>
      </c>
      <c r="H649" s="417">
        <v>194</v>
      </c>
    </row>
    <row r="650" s="393" customFormat="true" spans="1:8">
      <c r="A650" s="403">
        <v>210</v>
      </c>
      <c r="B650" s="404" t="s">
        <v>770</v>
      </c>
      <c r="C650" s="405">
        <f t="shared" ref="C650:H650" si="106">SUM(C651,C656,C671,C675,C687,C691,C696,C700,C704,C707,C716,C732)</f>
        <v>117764</v>
      </c>
      <c r="D650" s="405">
        <f t="shared" si="106"/>
        <v>128597</v>
      </c>
      <c r="E650" s="418">
        <f t="shared" si="104"/>
        <v>9.19890628715057</v>
      </c>
      <c r="F650" s="419">
        <f t="shared" si="106"/>
        <v>19614</v>
      </c>
      <c r="G650" s="419">
        <f t="shared" si="106"/>
        <v>91039</v>
      </c>
      <c r="H650" s="419">
        <f t="shared" si="106"/>
        <v>17944</v>
      </c>
    </row>
    <row r="651" s="391" customFormat="true" spans="1:8">
      <c r="A651" s="337">
        <v>21001</v>
      </c>
      <c r="B651" s="411" t="s">
        <v>771</v>
      </c>
      <c r="C651" s="408">
        <f t="shared" ref="C651:H651" si="107">SUM(C652:C655)</f>
        <v>488</v>
      </c>
      <c r="D651" s="408">
        <f t="shared" si="107"/>
        <v>325</v>
      </c>
      <c r="E651" s="418">
        <f t="shared" si="104"/>
        <v>-33.4016393442623</v>
      </c>
      <c r="F651" s="421">
        <f t="shared" si="107"/>
        <v>324</v>
      </c>
      <c r="G651" s="423">
        <f t="shared" si="107"/>
        <v>0</v>
      </c>
      <c r="H651" s="423">
        <f t="shared" si="107"/>
        <v>1</v>
      </c>
    </row>
    <row r="652" s="391" customFormat="true" spans="1:8">
      <c r="A652" s="337">
        <v>2100101</v>
      </c>
      <c r="B652" s="411" t="s">
        <v>300</v>
      </c>
      <c r="C652" s="409">
        <v>434</v>
      </c>
      <c r="D652" s="409">
        <v>305</v>
      </c>
      <c r="E652" s="418">
        <f t="shared" si="104"/>
        <v>-29.7235023041475</v>
      </c>
      <c r="F652" s="417">
        <v>305</v>
      </c>
      <c r="G652" s="417"/>
      <c r="H652" s="417"/>
    </row>
    <row r="653" s="391" customFormat="true" spans="1:8">
      <c r="A653" s="337">
        <v>2100102</v>
      </c>
      <c r="B653" s="411" t="s">
        <v>301</v>
      </c>
      <c r="C653" s="409">
        <v>36</v>
      </c>
      <c r="D653" s="409">
        <v>20</v>
      </c>
      <c r="E653" s="418">
        <f t="shared" si="104"/>
        <v>-44.4444444444444</v>
      </c>
      <c r="F653" s="417">
        <v>19</v>
      </c>
      <c r="G653" s="417"/>
      <c r="H653" s="417">
        <v>1</v>
      </c>
    </row>
    <row r="654" s="186" customFormat="true" hidden="true" spans="1:8">
      <c r="A654" s="337">
        <v>2100103</v>
      </c>
      <c r="B654" s="411" t="s">
        <v>302</v>
      </c>
      <c r="C654" s="409"/>
      <c r="D654" s="409">
        <v>0</v>
      </c>
      <c r="E654" s="418" t="e">
        <f t="shared" si="104"/>
        <v>#DIV/0!</v>
      </c>
      <c r="F654" s="204"/>
      <c r="G654" s="204"/>
      <c r="H654" s="204"/>
    </row>
    <row r="655" s="391" customFormat="true" spans="1:8">
      <c r="A655" s="337">
        <v>2100199</v>
      </c>
      <c r="B655" s="411" t="s">
        <v>772</v>
      </c>
      <c r="C655" s="409">
        <v>18</v>
      </c>
      <c r="D655" s="409"/>
      <c r="E655" s="418">
        <f t="shared" si="104"/>
        <v>-100</v>
      </c>
      <c r="F655" s="417"/>
      <c r="G655" s="417"/>
      <c r="H655" s="417"/>
    </row>
    <row r="656" s="391" customFormat="true" spans="1:8">
      <c r="A656" s="337">
        <v>21002</v>
      </c>
      <c r="B656" s="411" t="s">
        <v>773</v>
      </c>
      <c r="C656" s="408">
        <f t="shared" ref="C656:H656" si="108">SUM(C657:C670)</f>
        <v>8856</v>
      </c>
      <c r="D656" s="408">
        <f t="shared" si="108"/>
        <v>8265</v>
      </c>
      <c r="E656" s="418">
        <f t="shared" si="104"/>
        <v>-6.67344173441734</v>
      </c>
      <c r="F656" s="421">
        <f t="shared" si="108"/>
        <v>7320</v>
      </c>
      <c r="G656" s="423">
        <f t="shared" si="108"/>
        <v>524</v>
      </c>
      <c r="H656" s="423">
        <f t="shared" si="108"/>
        <v>421</v>
      </c>
    </row>
    <row r="657" s="391" customFormat="true" spans="1:8">
      <c r="A657" s="337">
        <v>2100201</v>
      </c>
      <c r="B657" s="411" t="s">
        <v>774</v>
      </c>
      <c r="C657" s="409">
        <v>6684</v>
      </c>
      <c r="D657" s="409">
        <v>5497</v>
      </c>
      <c r="E657" s="418">
        <f t="shared" si="104"/>
        <v>-17.7588270496709</v>
      </c>
      <c r="F657" s="417">
        <v>5490</v>
      </c>
      <c r="G657" s="417"/>
      <c r="H657" s="417">
        <v>7</v>
      </c>
    </row>
    <row r="658" s="391" customFormat="true" spans="1:8">
      <c r="A658" s="337">
        <v>2100202</v>
      </c>
      <c r="B658" s="411" t="s">
        <v>775</v>
      </c>
      <c r="C658" s="409">
        <v>1462</v>
      </c>
      <c r="D658" s="409">
        <v>1191</v>
      </c>
      <c r="E658" s="418">
        <f t="shared" si="104"/>
        <v>-18.5362517099863</v>
      </c>
      <c r="F658" s="417">
        <v>1184</v>
      </c>
      <c r="G658" s="417"/>
      <c r="H658" s="417">
        <v>7</v>
      </c>
    </row>
    <row r="659" s="186" customFormat="true" hidden="true" spans="1:8">
      <c r="A659" s="337">
        <v>2100203</v>
      </c>
      <c r="B659" s="411" t="s">
        <v>776</v>
      </c>
      <c r="C659" s="409"/>
      <c r="D659" s="409">
        <v>0</v>
      </c>
      <c r="E659" s="418" t="e">
        <f t="shared" si="104"/>
        <v>#DIV/0!</v>
      </c>
      <c r="F659" s="204"/>
      <c r="G659" s="204"/>
      <c r="H659" s="204"/>
    </row>
    <row r="660" s="186" customFormat="true" hidden="true" spans="1:8">
      <c r="A660" s="337">
        <v>2100204</v>
      </c>
      <c r="B660" s="411" t="s">
        <v>777</v>
      </c>
      <c r="C660" s="409"/>
      <c r="D660" s="409">
        <v>0</v>
      </c>
      <c r="E660" s="418" t="e">
        <f t="shared" si="104"/>
        <v>#DIV/0!</v>
      </c>
      <c r="F660" s="204"/>
      <c r="G660" s="204"/>
      <c r="H660" s="204"/>
    </row>
    <row r="661" s="391" customFormat="true" spans="1:8">
      <c r="A661" s="337">
        <v>2100205</v>
      </c>
      <c r="B661" s="411" t="s">
        <v>778</v>
      </c>
      <c r="C661" s="409">
        <v>610</v>
      </c>
      <c r="D661" s="409">
        <v>646</v>
      </c>
      <c r="E661" s="418">
        <f t="shared" si="104"/>
        <v>5.90163934426229</v>
      </c>
      <c r="F661" s="417">
        <v>646</v>
      </c>
      <c r="G661" s="417"/>
      <c r="H661" s="417"/>
    </row>
    <row r="662" s="186" customFormat="true" spans="1:8">
      <c r="A662" s="337">
        <v>2100206</v>
      </c>
      <c r="B662" s="411" t="s">
        <v>779</v>
      </c>
      <c r="C662" s="409"/>
      <c r="D662" s="409">
        <v>339</v>
      </c>
      <c r="E662" s="418"/>
      <c r="F662" s="204"/>
      <c r="G662" s="204"/>
      <c r="H662" s="204">
        <v>339</v>
      </c>
    </row>
    <row r="663" s="186" customFormat="true" hidden="true" spans="1:8">
      <c r="A663" s="337">
        <v>2100207</v>
      </c>
      <c r="B663" s="411" t="s">
        <v>780</v>
      </c>
      <c r="C663" s="409"/>
      <c r="D663" s="409">
        <v>0</v>
      </c>
      <c r="E663" s="418" t="e">
        <f t="shared" si="104"/>
        <v>#DIV/0!</v>
      </c>
      <c r="F663" s="204"/>
      <c r="G663" s="204"/>
      <c r="H663" s="204"/>
    </row>
    <row r="664" s="186" customFormat="true" hidden="true" spans="1:8">
      <c r="A664" s="337">
        <v>2100208</v>
      </c>
      <c r="B664" s="411" t="s">
        <v>781</v>
      </c>
      <c r="C664" s="409"/>
      <c r="D664" s="409">
        <v>0</v>
      </c>
      <c r="E664" s="418" t="e">
        <f t="shared" si="104"/>
        <v>#DIV/0!</v>
      </c>
      <c r="F664" s="204"/>
      <c r="G664" s="204"/>
      <c r="H664" s="204"/>
    </row>
    <row r="665" s="186" customFormat="true" hidden="true" spans="1:8">
      <c r="A665" s="337">
        <v>2100209</v>
      </c>
      <c r="B665" s="411" t="s">
        <v>782</v>
      </c>
      <c r="C665" s="409"/>
      <c r="D665" s="409">
        <v>0</v>
      </c>
      <c r="E665" s="418" t="e">
        <f t="shared" si="104"/>
        <v>#DIV/0!</v>
      </c>
      <c r="F665" s="204"/>
      <c r="G665" s="204"/>
      <c r="H665" s="204"/>
    </row>
    <row r="666" s="186" customFormat="true" hidden="true" spans="1:8">
      <c r="A666" s="337">
        <v>2100210</v>
      </c>
      <c r="B666" s="411" t="s">
        <v>783</v>
      </c>
      <c r="C666" s="409"/>
      <c r="D666" s="409">
        <v>0</v>
      </c>
      <c r="E666" s="418" t="e">
        <f t="shared" si="104"/>
        <v>#DIV/0!</v>
      </c>
      <c r="F666" s="204"/>
      <c r="G666" s="204"/>
      <c r="H666" s="204"/>
    </row>
    <row r="667" s="186" customFormat="true" hidden="true" spans="1:8">
      <c r="A667" s="337">
        <v>2100211</v>
      </c>
      <c r="B667" s="411" t="s">
        <v>784</v>
      </c>
      <c r="C667" s="409"/>
      <c r="D667" s="409">
        <v>0</v>
      </c>
      <c r="E667" s="418" t="e">
        <f t="shared" si="104"/>
        <v>#DIV/0!</v>
      </c>
      <c r="F667" s="204"/>
      <c r="G667" s="204"/>
      <c r="H667" s="204"/>
    </row>
    <row r="668" s="186" customFormat="true" hidden="true" spans="1:8">
      <c r="A668" s="337">
        <v>2100212</v>
      </c>
      <c r="B668" s="411" t="s">
        <v>785</v>
      </c>
      <c r="C668" s="409"/>
      <c r="D668" s="409">
        <v>0</v>
      </c>
      <c r="E668" s="418" t="e">
        <f t="shared" si="104"/>
        <v>#DIV/0!</v>
      </c>
      <c r="F668" s="204"/>
      <c r="G668" s="204"/>
      <c r="H668" s="204"/>
    </row>
    <row r="669" s="186" customFormat="true" hidden="true" spans="1:8">
      <c r="A669" s="337">
        <v>2100213</v>
      </c>
      <c r="B669" s="411" t="s">
        <v>786</v>
      </c>
      <c r="C669" s="409"/>
      <c r="D669" s="409">
        <v>0</v>
      </c>
      <c r="E669" s="418" t="e">
        <f t="shared" si="104"/>
        <v>#DIV/0!</v>
      </c>
      <c r="F669" s="204"/>
      <c r="G669" s="204"/>
      <c r="H669" s="204"/>
    </row>
    <row r="670" s="391" customFormat="true" spans="1:8">
      <c r="A670" s="337">
        <v>2100299</v>
      </c>
      <c r="B670" s="411" t="s">
        <v>787</v>
      </c>
      <c r="C670" s="409">
        <v>100</v>
      </c>
      <c r="D670" s="409">
        <v>592</v>
      </c>
      <c r="E670" s="418">
        <f t="shared" si="104"/>
        <v>492</v>
      </c>
      <c r="F670" s="417"/>
      <c r="G670" s="417">
        <v>524</v>
      </c>
      <c r="H670" s="417">
        <v>68</v>
      </c>
    </row>
    <row r="671" s="391" customFormat="true" spans="1:8">
      <c r="A671" s="337">
        <v>21003</v>
      </c>
      <c r="B671" s="411" t="s">
        <v>788</v>
      </c>
      <c r="C671" s="408">
        <f t="shared" ref="C671:H671" si="109">SUM(C672:C674)</f>
        <v>78</v>
      </c>
      <c r="D671" s="408">
        <f t="shared" si="109"/>
        <v>53</v>
      </c>
      <c r="E671" s="418">
        <f t="shared" si="104"/>
        <v>-32.0512820512821</v>
      </c>
      <c r="F671" s="421">
        <f t="shared" si="109"/>
        <v>53</v>
      </c>
      <c r="G671" s="423">
        <f t="shared" si="109"/>
        <v>0</v>
      </c>
      <c r="H671" s="423">
        <f t="shared" si="109"/>
        <v>0</v>
      </c>
    </row>
    <row r="672" s="391" customFormat="true" spans="1:8">
      <c r="A672" s="337">
        <v>2100301</v>
      </c>
      <c r="B672" s="411" t="s">
        <v>789</v>
      </c>
      <c r="C672" s="409">
        <v>78</v>
      </c>
      <c r="D672" s="409">
        <v>53</v>
      </c>
      <c r="E672" s="418">
        <f t="shared" si="104"/>
        <v>-32.0512820512821</v>
      </c>
      <c r="F672" s="417">
        <v>53</v>
      </c>
      <c r="G672" s="417"/>
      <c r="H672" s="417"/>
    </row>
    <row r="673" s="186" customFormat="true" hidden="true" spans="1:8">
      <c r="A673" s="337">
        <v>2100302</v>
      </c>
      <c r="B673" s="411" t="s">
        <v>790</v>
      </c>
      <c r="C673" s="409"/>
      <c r="D673" s="409">
        <v>0</v>
      </c>
      <c r="E673" s="418" t="e">
        <f t="shared" si="104"/>
        <v>#DIV/0!</v>
      </c>
      <c r="F673" s="204"/>
      <c r="G673" s="204"/>
      <c r="H673" s="204"/>
    </row>
    <row r="674" s="186" customFormat="true" hidden="true" spans="1:8">
      <c r="A674" s="337">
        <v>2100399</v>
      </c>
      <c r="B674" s="411" t="s">
        <v>791</v>
      </c>
      <c r="C674" s="409"/>
      <c r="D674" s="409">
        <v>0</v>
      </c>
      <c r="E674" s="418" t="e">
        <f t="shared" si="104"/>
        <v>#DIV/0!</v>
      </c>
      <c r="F674" s="204"/>
      <c r="G674" s="204"/>
      <c r="H674" s="204"/>
    </row>
    <row r="675" s="391" customFormat="true" spans="1:8">
      <c r="A675" s="337">
        <v>21004</v>
      </c>
      <c r="B675" s="411" t="s">
        <v>792</v>
      </c>
      <c r="C675" s="408">
        <f t="shared" ref="C675:H675" si="110">SUM(C676:C686)</f>
        <v>4175</v>
      </c>
      <c r="D675" s="408">
        <f t="shared" si="110"/>
        <v>3859</v>
      </c>
      <c r="E675" s="418">
        <f t="shared" si="104"/>
        <v>-7.56886227544911</v>
      </c>
      <c r="F675" s="421">
        <f t="shared" si="110"/>
        <v>3090</v>
      </c>
      <c r="G675" s="423">
        <f t="shared" si="110"/>
        <v>123</v>
      </c>
      <c r="H675" s="423">
        <f t="shared" si="110"/>
        <v>646</v>
      </c>
    </row>
    <row r="676" s="391" customFormat="true" spans="1:8">
      <c r="A676" s="337">
        <v>2100401</v>
      </c>
      <c r="B676" s="411" t="s">
        <v>793</v>
      </c>
      <c r="C676" s="409">
        <v>1233</v>
      </c>
      <c r="D676" s="409">
        <v>1351</v>
      </c>
      <c r="E676" s="418">
        <f t="shared" si="104"/>
        <v>9.57015409570154</v>
      </c>
      <c r="F676" s="417">
        <v>1351</v>
      </c>
      <c r="G676" s="417"/>
      <c r="H676" s="417"/>
    </row>
    <row r="677" s="391" customFormat="true" spans="1:8">
      <c r="A677" s="337">
        <v>2100402</v>
      </c>
      <c r="B677" s="411" t="s">
        <v>794</v>
      </c>
      <c r="C677" s="409">
        <v>342</v>
      </c>
      <c r="D677" s="409"/>
      <c r="E677" s="418">
        <f t="shared" si="104"/>
        <v>-100</v>
      </c>
      <c r="F677" s="417"/>
      <c r="G677" s="417"/>
      <c r="H677" s="417"/>
    </row>
    <row r="678" s="391" customFormat="true" spans="1:8">
      <c r="A678" s="337">
        <v>2100403</v>
      </c>
      <c r="B678" s="411" t="s">
        <v>795</v>
      </c>
      <c r="C678" s="409">
        <v>1530</v>
      </c>
      <c r="D678" s="409">
        <v>1760</v>
      </c>
      <c r="E678" s="418">
        <f t="shared" si="104"/>
        <v>15.0326797385621</v>
      </c>
      <c r="F678" s="417">
        <v>1380</v>
      </c>
      <c r="G678" s="417"/>
      <c r="H678" s="417">
        <v>380</v>
      </c>
    </row>
    <row r="679" s="186" customFormat="true" hidden="true" spans="1:8">
      <c r="A679" s="337">
        <v>2100404</v>
      </c>
      <c r="B679" s="411" t="s">
        <v>796</v>
      </c>
      <c r="C679" s="438"/>
      <c r="D679" s="409"/>
      <c r="E679" s="418"/>
      <c r="F679" s="439"/>
      <c r="G679" s="204"/>
      <c r="H679" s="204"/>
    </row>
    <row r="680" s="391" customFormat="true" spans="1:8">
      <c r="A680" s="337">
        <v>2100405</v>
      </c>
      <c r="B680" s="411" t="s">
        <v>797</v>
      </c>
      <c r="C680" s="409">
        <v>139</v>
      </c>
      <c r="D680" s="409">
        <v>147</v>
      </c>
      <c r="E680" s="418">
        <f t="shared" si="104"/>
        <v>5.75539568345325</v>
      </c>
      <c r="F680" s="417">
        <v>147</v>
      </c>
      <c r="G680" s="417"/>
      <c r="H680" s="417"/>
    </row>
    <row r="681" s="391" customFormat="true" spans="1:8">
      <c r="A681" s="337">
        <v>2100406</v>
      </c>
      <c r="B681" s="411" t="s">
        <v>798</v>
      </c>
      <c r="C681" s="409">
        <v>249</v>
      </c>
      <c r="D681" s="409">
        <v>212</v>
      </c>
      <c r="E681" s="418">
        <f t="shared" si="104"/>
        <v>-14.859437751004</v>
      </c>
      <c r="F681" s="417">
        <v>212</v>
      </c>
      <c r="G681" s="417"/>
      <c r="H681" s="417"/>
    </row>
    <row r="682" s="186" customFormat="true" hidden="true" spans="1:8">
      <c r="A682" s="337">
        <v>2100407</v>
      </c>
      <c r="B682" s="411" t="s">
        <v>799</v>
      </c>
      <c r="C682" s="409"/>
      <c r="D682" s="409"/>
      <c r="E682" s="418"/>
      <c r="F682" s="204"/>
      <c r="G682" s="204"/>
      <c r="H682" s="204"/>
    </row>
    <row r="683" s="391" customFormat="true" spans="1:9">
      <c r="A683" s="337">
        <v>2100408</v>
      </c>
      <c r="B683" s="411" t="s">
        <v>800</v>
      </c>
      <c r="C683" s="409">
        <v>26</v>
      </c>
      <c r="D683" s="409">
        <v>173</v>
      </c>
      <c r="E683" s="418">
        <f t="shared" si="104"/>
        <v>565.384615384615</v>
      </c>
      <c r="F683" s="417"/>
      <c r="G683" s="417">
        <v>100</v>
      </c>
      <c r="H683" s="417">
        <v>73</v>
      </c>
      <c r="I683" s="391" t="s">
        <v>801</v>
      </c>
    </row>
    <row r="684" s="391" customFormat="true" spans="1:8">
      <c r="A684" s="337">
        <v>2100409</v>
      </c>
      <c r="B684" s="411" t="s">
        <v>802</v>
      </c>
      <c r="C684" s="409">
        <v>320</v>
      </c>
      <c r="D684" s="409">
        <v>190</v>
      </c>
      <c r="E684" s="418">
        <f t="shared" si="104"/>
        <v>-40.625</v>
      </c>
      <c r="F684" s="417"/>
      <c r="G684" s="417"/>
      <c r="H684" s="417">
        <v>190</v>
      </c>
    </row>
    <row r="685" s="391" customFormat="true" spans="1:8">
      <c r="A685" s="337">
        <v>2100410</v>
      </c>
      <c r="B685" s="411" t="s">
        <v>803</v>
      </c>
      <c r="C685" s="409">
        <v>45</v>
      </c>
      <c r="D685" s="409"/>
      <c r="E685" s="418">
        <f t="shared" si="104"/>
        <v>-100</v>
      </c>
      <c r="F685" s="417"/>
      <c r="G685" s="417"/>
      <c r="H685" s="417"/>
    </row>
    <row r="686" s="391" customFormat="true" spans="1:9">
      <c r="A686" s="337">
        <v>2100499</v>
      </c>
      <c r="B686" s="411" t="s">
        <v>804</v>
      </c>
      <c r="C686" s="409">
        <v>291</v>
      </c>
      <c r="D686" s="409">
        <v>26</v>
      </c>
      <c r="E686" s="418">
        <f t="shared" si="104"/>
        <v>-91.0652920962199</v>
      </c>
      <c r="F686" s="417"/>
      <c r="G686" s="417">
        <v>23</v>
      </c>
      <c r="H686" s="417">
        <v>3</v>
      </c>
      <c r="I686" s="440"/>
    </row>
    <row r="687" s="186" customFormat="true" spans="1:8">
      <c r="A687" s="337">
        <v>21007</v>
      </c>
      <c r="B687" s="411" t="s">
        <v>805</v>
      </c>
      <c r="C687" s="408">
        <f t="shared" ref="C687:H687" si="111">SUM(C688:C690)</f>
        <v>174</v>
      </c>
      <c r="D687" s="408">
        <f t="shared" si="111"/>
        <v>176</v>
      </c>
      <c r="E687" s="418">
        <f t="shared" si="104"/>
        <v>1.14942528735633</v>
      </c>
      <c r="F687" s="424">
        <f t="shared" si="111"/>
        <v>176</v>
      </c>
      <c r="G687" s="425">
        <f t="shared" si="111"/>
        <v>0</v>
      </c>
      <c r="H687" s="425">
        <f t="shared" si="111"/>
        <v>0</v>
      </c>
    </row>
    <row r="688" s="186" customFormat="true" hidden="true" spans="1:8">
      <c r="A688" s="337">
        <v>2100716</v>
      </c>
      <c r="B688" s="411" t="s">
        <v>806</v>
      </c>
      <c r="C688" s="438"/>
      <c r="D688" s="409">
        <v>0</v>
      </c>
      <c r="E688" s="418" t="e">
        <f t="shared" si="104"/>
        <v>#DIV/0!</v>
      </c>
      <c r="F688" s="439"/>
      <c r="G688" s="204"/>
      <c r="H688" s="204"/>
    </row>
    <row r="689" s="186" customFormat="true" hidden="true" spans="1:8">
      <c r="A689" s="337">
        <v>2100717</v>
      </c>
      <c r="B689" s="411" t="s">
        <v>807</v>
      </c>
      <c r="C689" s="438"/>
      <c r="D689" s="409">
        <v>0</v>
      </c>
      <c r="E689" s="418" t="e">
        <f t="shared" si="104"/>
        <v>#DIV/0!</v>
      </c>
      <c r="F689" s="439"/>
      <c r="G689" s="204"/>
      <c r="H689" s="204"/>
    </row>
    <row r="690" s="186" customFormat="true" spans="1:8">
      <c r="A690" s="337">
        <v>2100799</v>
      </c>
      <c r="B690" s="411" t="s">
        <v>808</v>
      </c>
      <c r="C690" s="438">
        <v>174</v>
      </c>
      <c r="D690" s="409">
        <v>176</v>
      </c>
      <c r="E690" s="418">
        <f t="shared" si="104"/>
        <v>1.14942528735633</v>
      </c>
      <c r="F690" s="439">
        <v>176</v>
      </c>
      <c r="G690" s="204"/>
      <c r="H690" s="204"/>
    </row>
    <row r="691" s="391" customFormat="true" spans="1:8">
      <c r="A691" s="337">
        <v>21011</v>
      </c>
      <c r="B691" s="411" t="s">
        <v>809</v>
      </c>
      <c r="C691" s="408">
        <f t="shared" ref="C691:H691" si="112">SUM(C692:C695)</f>
        <v>5861</v>
      </c>
      <c r="D691" s="408">
        <f t="shared" si="112"/>
        <v>5765</v>
      </c>
      <c r="E691" s="418">
        <f t="shared" si="104"/>
        <v>-1.63794574304726</v>
      </c>
      <c r="F691" s="421">
        <f t="shared" si="112"/>
        <v>5364</v>
      </c>
      <c r="G691" s="423">
        <f t="shared" si="112"/>
        <v>0</v>
      </c>
      <c r="H691" s="423">
        <f t="shared" si="112"/>
        <v>401</v>
      </c>
    </row>
    <row r="692" s="391" customFormat="true" spans="1:8">
      <c r="A692" s="337">
        <v>2101101</v>
      </c>
      <c r="B692" s="411" t="s">
        <v>810</v>
      </c>
      <c r="C692" s="409">
        <v>2021</v>
      </c>
      <c r="D692" s="409">
        <v>1993</v>
      </c>
      <c r="E692" s="418">
        <f t="shared" si="104"/>
        <v>-1.38545274616526</v>
      </c>
      <c r="F692" s="417">
        <v>1993</v>
      </c>
      <c r="G692" s="417"/>
      <c r="H692" s="417"/>
    </row>
    <row r="693" s="391" customFormat="true" spans="1:8">
      <c r="A693" s="337">
        <v>2101102</v>
      </c>
      <c r="B693" s="411" t="s">
        <v>811</v>
      </c>
      <c r="C693" s="409">
        <v>2897</v>
      </c>
      <c r="D693" s="409">
        <v>2787</v>
      </c>
      <c r="E693" s="418">
        <f t="shared" si="104"/>
        <v>-3.79703141180532</v>
      </c>
      <c r="F693" s="417">
        <v>2787</v>
      </c>
      <c r="G693" s="417"/>
      <c r="H693" s="417"/>
    </row>
    <row r="694" s="391" customFormat="true" spans="1:8">
      <c r="A694" s="337">
        <v>2101103</v>
      </c>
      <c r="B694" s="411" t="s">
        <v>812</v>
      </c>
      <c r="C694" s="409">
        <v>643</v>
      </c>
      <c r="D694" s="409">
        <v>725</v>
      </c>
      <c r="E694" s="418">
        <f t="shared" si="104"/>
        <v>12.7527216174184</v>
      </c>
      <c r="F694" s="417">
        <v>324</v>
      </c>
      <c r="G694" s="417"/>
      <c r="H694" s="417">
        <v>401</v>
      </c>
    </row>
    <row r="695" s="391" customFormat="true" spans="1:8">
      <c r="A695" s="337">
        <v>2101199</v>
      </c>
      <c r="B695" s="411" t="s">
        <v>813</v>
      </c>
      <c r="C695" s="409">
        <v>300</v>
      </c>
      <c r="D695" s="409">
        <v>260</v>
      </c>
      <c r="E695" s="418">
        <f t="shared" si="104"/>
        <v>-13.3333333333333</v>
      </c>
      <c r="F695" s="417">
        <v>260</v>
      </c>
      <c r="G695" s="417"/>
      <c r="H695" s="417"/>
    </row>
    <row r="696" s="391" customFormat="true" spans="1:8">
      <c r="A696" s="337">
        <v>21012</v>
      </c>
      <c r="B696" s="411" t="s">
        <v>814</v>
      </c>
      <c r="C696" s="408">
        <f t="shared" ref="C696:H696" si="113">SUM(C697:C699)</f>
        <v>68658</v>
      </c>
      <c r="D696" s="408">
        <f t="shared" si="113"/>
        <v>74744</v>
      </c>
      <c r="E696" s="418">
        <f t="shared" si="104"/>
        <v>8.86422558186957</v>
      </c>
      <c r="F696" s="421">
        <f t="shared" si="113"/>
        <v>0</v>
      </c>
      <c r="G696" s="423">
        <f t="shared" si="113"/>
        <v>74744</v>
      </c>
      <c r="H696" s="423">
        <f t="shared" si="113"/>
        <v>0</v>
      </c>
    </row>
    <row r="697" s="186" customFormat="true" hidden="true" spans="1:8">
      <c r="A697" s="337">
        <v>2101201</v>
      </c>
      <c r="B697" s="411" t="s">
        <v>815</v>
      </c>
      <c r="C697" s="409"/>
      <c r="D697" s="409">
        <v>0</v>
      </c>
      <c r="E697" s="418" t="e">
        <f t="shared" si="104"/>
        <v>#DIV/0!</v>
      </c>
      <c r="F697" s="204"/>
      <c r="G697" s="204"/>
      <c r="H697" s="204"/>
    </row>
    <row r="698" s="391" customFormat="true" spans="1:9">
      <c r="A698" s="337">
        <v>2101202</v>
      </c>
      <c r="B698" s="411" t="s">
        <v>816</v>
      </c>
      <c r="C698" s="409">
        <v>68658</v>
      </c>
      <c r="D698" s="409">
        <v>74744</v>
      </c>
      <c r="E698" s="418">
        <f t="shared" si="104"/>
        <v>8.86422558186957</v>
      </c>
      <c r="F698" s="417"/>
      <c r="G698" s="417">
        <v>74744</v>
      </c>
      <c r="H698" s="417"/>
      <c r="I698" s="391" t="s">
        <v>817</v>
      </c>
    </row>
    <row r="699" s="186" customFormat="true" hidden="true" spans="1:8">
      <c r="A699" s="337">
        <v>2101299</v>
      </c>
      <c r="B699" s="411" t="s">
        <v>818</v>
      </c>
      <c r="C699" s="409"/>
      <c r="D699" s="409">
        <v>0</v>
      </c>
      <c r="E699" s="418" t="e">
        <f t="shared" si="104"/>
        <v>#DIV/0!</v>
      </c>
      <c r="F699" s="204"/>
      <c r="G699" s="204"/>
      <c r="H699" s="204"/>
    </row>
    <row r="700" s="391" customFormat="true" spans="1:8">
      <c r="A700" s="337">
        <v>21013</v>
      </c>
      <c r="B700" s="411" t="s">
        <v>819</v>
      </c>
      <c r="C700" s="408">
        <f t="shared" ref="C700:H700" si="114">SUM(C701:C703)</f>
        <v>20362</v>
      </c>
      <c r="D700" s="408">
        <f t="shared" si="114"/>
        <v>20008</v>
      </c>
      <c r="E700" s="418">
        <f t="shared" si="104"/>
        <v>-1.7385325606522</v>
      </c>
      <c r="F700" s="421">
        <f t="shared" si="114"/>
        <v>0</v>
      </c>
      <c r="G700" s="423">
        <f t="shared" si="114"/>
        <v>15008</v>
      </c>
      <c r="H700" s="423">
        <f t="shared" si="114"/>
        <v>5000</v>
      </c>
    </row>
    <row r="701" s="391" customFormat="true" ht="26" customHeight="true" spans="1:10">
      <c r="A701" s="337">
        <v>2101301</v>
      </c>
      <c r="B701" s="411" t="s">
        <v>820</v>
      </c>
      <c r="C701" s="409">
        <v>20362</v>
      </c>
      <c r="D701" s="409">
        <v>20008</v>
      </c>
      <c r="E701" s="418">
        <f t="shared" si="104"/>
        <v>-1.7385325606522</v>
      </c>
      <c r="F701" s="417"/>
      <c r="G701" s="417">
        <v>15008</v>
      </c>
      <c r="H701" s="417">
        <v>5000</v>
      </c>
      <c r="I701" s="441" t="s">
        <v>821</v>
      </c>
      <c r="J701" s="391">
        <v>5000</v>
      </c>
    </row>
    <row r="702" s="186" customFormat="true" hidden="true" spans="1:8">
      <c r="A702" s="337">
        <v>2101302</v>
      </c>
      <c r="B702" s="411" t="s">
        <v>822</v>
      </c>
      <c r="C702" s="409"/>
      <c r="D702" s="409">
        <v>0</v>
      </c>
      <c r="E702" s="418" t="e">
        <f t="shared" si="104"/>
        <v>#DIV/0!</v>
      </c>
      <c r="F702" s="204"/>
      <c r="G702" s="204"/>
      <c r="H702" s="204"/>
    </row>
    <row r="703" s="186" customFormat="true" hidden="true" spans="1:8">
      <c r="A703" s="337">
        <v>2101399</v>
      </c>
      <c r="B703" s="411" t="s">
        <v>823</v>
      </c>
      <c r="C703" s="409"/>
      <c r="D703" s="409">
        <v>0</v>
      </c>
      <c r="E703" s="418" t="e">
        <f t="shared" si="104"/>
        <v>#DIV/0!</v>
      </c>
      <c r="F703" s="204"/>
      <c r="G703" s="204"/>
      <c r="H703" s="204"/>
    </row>
    <row r="704" s="186" customFormat="true" hidden="true" spans="1:8">
      <c r="A704" s="337">
        <v>21014</v>
      </c>
      <c r="B704" s="411" t="s">
        <v>824</v>
      </c>
      <c r="C704" s="408">
        <f t="shared" ref="C704:H704" si="115">SUM(C705:C706)</f>
        <v>0</v>
      </c>
      <c r="D704" s="409">
        <v>0</v>
      </c>
      <c r="E704" s="418" t="e">
        <f t="shared" si="104"/>
        <v>#DIV/0!</v>
      </c>
      <c r="F704" s="424">
        <f t="shared" si="115"/>
        <v>0</v>
      </c>
      <c r="G704" s="425">
        <f t="shared" si="115"/>
        <v>0</v>
      </c>
      <c r="H704" s="425">
        <f t="shared" si="115"/>
        <v>0</v>
      </c>
    </row>
    <row r="705" s="186" customFormat="true" hidden="true" spans="1:8">
      <c r="A705" s="337">
        <v>2101401</v>
      </c>
      <c r="B705" s="411" t="s">
        <v>825</v>
      </c>
      <c r="C705" s="409"/>
      <c r="D705" s="409">
        <v>0</v>
      </c>
      <c r="E705" s="418" t="e">
        <f t="shared" si="104"/>
        <v>#DIV/0!</v>
      </c>
      <c r="F705" s="204"/>
      <c r="G705" s="204"/>
      <c r="H705" s="204"/>
    </row>
    <row r="706" s="186" customFormat="true" hidden="true" spans="1:8">
      <c r="A706" s="337">
        <v>2101499</v>
      </c>
      <c r="B706" s="411" t="s">
        <v>826</v>
      </c>
      <c r="C706" s="409"/>
      <c r="D706" s="409">
        <v>0</v>
      </c>
      <c r="E706" s="418" t="e">
        <f t="shared" si="104"/>
        <v>#DIV/0!</v>
      </c>
      <c r="F706" s="204"/>
      <c r="G706" s="204"/>
      <c r="H706" s="204"/>
    </row>
    <row r="707" s="391" customFormat="true" spans="1:8">
      <c r="A707" s="337">
        <v>21015</v>
      </c>
      <c r="B707" s="411" t="s">
        <v>827</v>
      </c>
      <c r="C707" s="408">
        <f t="shared" ref="C707:H707" si="116">SUM(C708:C715)</f>
        <v>1314</v>
      </c>
      <c r="D707" s="409">
        <v>1052</v>
      </c>
      <c r="E707" s="418">
        <f t="shared" si="104"/>
        <v>-19.9391171993912</v>
      </c>
      <c r="F707" s="421">
        <f t="shared" si="116"/>
        <v>478</v>
      </c>
      <c r="G707" s="423">
        <f t="shared" si="116"/>
        <v>73</v>
      </c>
      <c r="H707" s="423">
        <f t="shared" si="116"/>
        <v>501</v>
      </c>
    </row>
    <row r="708" s="391" customFormat="true" spans="1:8">
      <c r="A708" s="337">
        <v>2101501</v>
      </c>
      <c r="B708" s="411" t="s">
        <v>300</v>
      </c>
      <c r="C708" s="409">
        <v>153</v>
      </c>
      <c r="D708" s="409">
        <v>153</v>
      </c>
      <c r="E708" s="418">
        <f t="shared" si="104"/>
        <v>0</v>
      </c>
      <c r="F708" s="417">
        <v>153</v>
      </c>
      <c r="G708" s="417"/>
      <c r="H708" s="417"/>
    </row>
    <row r="709" s="391" customFormat="true" spans="1:8">
      <c r="A709" s="337">
        <v>2101502</v>
      </c>
      <c r="B709" s="411" t="s">
        <v>301</v>
      </c>
      <c r="C709" s="409">
        <v>2</v>
      </c>
      <c r="D709" s="409"/>
      <c r="E709" s="418">
        <f t="shared" si="104"/>
        <v>-100</v>
      </c>
      <c r="F709" s="417"/>
      <c r="G709" s="417"/>
      <c r="H709" s="417"/>
    </row>
    <row r="710" s="186" customFormat="true" hidden="true" spans="1:8">
      <c r="A710" s="337">
        <v>2101503</v>
      </c>
      <c r="B710" s="411" t="s">
        <v>302</v>
      </c>
      <c r="C710" s="409"/>
      <c r="D710" s="409"/>
      <c r="E710" s="418" t="e">
        <f t="shared" si="104"/>
        <v>#DIV/0!</v>
      </c>
      <c r="F710" s="204"/>
      <c r="G710" s="204"/>
      <c r="H710" s="204"/>
    </row>
    <row r="711" s="391" customFormat="true" spans="1:8">
      <c r="A711" s="337">
        <v>2101504</v>
      </c>
      <c r="B711" s="411" t="s">
        <v>340</v>
      </c>
      <c r="C711" s="409">
        <v>2</v>
      </c>
      <c r="D711" s="409"/>
      <c r="E711" s="418">
        <f t="shared" ref="E711:E774" si="117">(D711/C711-1)*100</f>
        <v>-100</v>
      </c>
      <c r="F711" s="417"/>
      <c r="G711" s="417"/>
      <c r="H711" s="417"/>
    </row>
    <row r="712" s="391" customFormat="true" spans="1:8">
      <c r="A712" s="337">
        <v>2101505</v>
      </c>
      <c r="B712" s="411" t="s">
        <v>828</v>
      </c>
      <c r="C712" s="409">
        <v>771</v>
      </c>
      <c r="D712" s="409">
        <v>234</v>
      </c>
      <c r="E712" s="418">
        <f t="shared" si="117"/>
        <v>-69.6498054474708</v>
      </c>
      <c r="F712" s="417"/>
      <c r="G712" s="417"/>
      <c r="H712" s="417">
        <v>234</v>
      </c>
    </row>
    <row r="713" s="391" customFormat="true" spans="1:8">
      <c r="A713" s="337">
        <v>2101506</v>
      </c>
      <c r="B713" s="411" t="s">
        <v>829</v>
      </c>
      <c r="C713" s="409"/>
      <c r="D713" s="409">
        <v>260</v>
      </c>
      <c r="E713" s="418"/>
      <c r="F713" s="417"/>
      <c r="G713" s="417"/>
      <c r="H713" s="417">
        <v>260</v>
      </c>
    </row>
    <row r="714" s="391" customFormat="true" spans="1:8">
      <c r="A714" s="337">
        <v>2101550</v>
      </c>
      <c r="B714" s="411" t="s">
        <v>309</v>
      </c>
      <c r="C714" s="409">
        <v>365</v>
      </c>
      <c r="D714" s="409">
        <v>332</v>
      </c>
      <c r="E714" s="418">
        <f t="shared" si="117"/>
        <v>-9.04109589041095</v>
      </c>
      <c r="F714" s="417">
        <v>325</v>
      </c>
      <c r="G714" s="417"/>
      <c r="H714" s="417">
        <v>7</v>
      </c>
    </row>
    <row r="715" s="391" customFormat="true" spans="1:9">
      <c r="A715" s="337">
        <v>2101599</v>
      </c>
      <c r="B715" s="411" t="s">
        <v>830</v>
      </c>
      <c r="C715" s="409">
        <v>21</v>
      </c>
      <c r="D715" s="409">
        <v>73</v>
      </c>
      <c r="E715" s="418">
        <f t="shared" si="117"/>
        <v>247.619047619048</v>
      </c>
      <c r="F715" s="417"/>
      <c r="G715" s="417">
        <v>73</v>
      </c>
      <c r="H715" s="417"/>
      <c r="I715" s="391" t="s">
        <v>831</v>
      </c>
    </row>
    <row r="716" s="186" customFormat="true" spans="1:8">
      <c r="A716" s="337">
        <v>21017</v>
      </c>
      <c r="B716" s="411" t="s">
        <v>832</v>
      </c>
      <c r="C716" s="408">
        <f t="shared" ref="C716:H716" si="118">SUM(C717:C722)</f>
        <v>3</v>
      </c>
      <c r="D716" s="409">
        <v>21</v>
      </c>
      <c r="E716" s="418">
        <f t="shared" si="117"/>
        <v>600</v>
      </c>
      <c r="F716" s="421">
        <f t="shared" si="118"/>
        <v>0</v>
      </c>
      <c r="G716" s="436">
        <f t="shared" si="118"/>
        <v>0</v>
      </c>
      <c r="H716" s="436">
        <f t="shared" si="118"/>
        <v>21</v>
      </c>
    </row>
    <row r="717" s="186" customFormat="true" hidden="true" spans="1:8">
      <c r="A717" s="337">
        <v>2101701</v>
      </c>
      <c r="B717" s="411" t="s">
        <v>300</v>
      </c>
      <c r="C717" s="408"/>
      <c r="D717" s="409">
        <v>0</v>
      </c>
      <c r="E717" s="418" t="e">
        <f t="shared" si="117"/>
        <v>#DIV/0!</v>
      </c>
      <c r="F717" s="436"/>
      <c r="G717" s="425"/>
      <c r="H717" s="425"/>
    </row>
    <row r="718" s="186" customFormat="true" hidden="true" spans="1:8">
      <c r="A718" s="337">
        <v>2101702</v>
      </c>
      <c r="B718" s="411" t="s">
        <v>301</v>
      </c>
      <c r="C718" s="408"/>
      <c r="D718" s="409">
        <v>0</v>
      </c>
      <c r="E718" s="418" t="e">
        <f t="shared" si="117"/>
        <v>#DIV/0!</v>
      </c>
      <c r="F718" s="436"/>
      <c r="G718" s="425"/>
      <c r="H718" s="425"/>
    </row>
    <row r="719" s="186" customFormat="true" hidden="true" spans="1:8">
      <c r="A719" s="337">
        <v>2101703</v>
      </c>
      <c r="B719" s="411" t="s">
        <v>302</v>
      </c>
      <c r="C719" s="408"/>
      <c r="D719" s="409">
        <v>0</v>
      </c>
      <c r="E719" s="418" t="e">
        <f t="shared" si="117"/>
        <v>#DIV/0!</v>
      </c>
      <c r="F719" s="436"/>
      <c r="G719" s="425"/>
      <c r="H719" s="425"/>
    </row>
    <row r="720" s="186" customFormat="true" spans="1:8">
      <c r="A720" s="337">
        <v>2101704</v>
      </c>
      <c r="B720" s="411" t="s">
        <v>833</v>
      </c>
      <c r="C720" s="408">
        <v>3</v>
      </c>
      <c r="D720" s="409">
        <v>8</v>
      </c>
      <c r="E720" s="418">
        <f t="shared" si="117"/>
        <v>166.666666666667</v>
      </c>
      <c r="F720" s="436"/>
      <c r="G720" s="425"/>
      <c r="H720" s="425">
        <v>8</v>
      </c>
    </row>
    <row r="721" s="186" customFormat="true" hidden="true" spans="1:8">
      <c r="A721" s="337">
        <v>2101750</v>
      </c>
      <c r="B721" s="411" t="s">
        <v>309</v>
      </c>
      <c r="C721" s="408"/>
      <c r="D721" s="409">
        <v>0</v>
      </c>
      <c r="E721" s="418" t="e">
        <f t="shared" si="117"/>
        <v>#DIV/0!</v>
      </c>
      <c r="F721" s="436"/>
      <c r="G721" s="425"/>
      <c r="H721" s="425"/>
    </row>
    <row r="722" s="186" customFormat="true" spans="1:8">
      <c r="A722" s="337">
        <v>2101799</v>
      </c>
      <c r="B722" s="411" t="s">
        <v>834</v>
      </c>
      <c r="C722" s="408"/>
      <c r="D722" s="409">
        <v>13</v>
      </c>
      <c r="E722" s="418"/>
      <c r="F722" s="436"/>
      <c r="G722" s="425"/>
      <c r="H722" s="425">
        <v>13</v>
      </c>
    </row>
    <row r="723" s="186" customFormat="true" hidden="true" spans="1:8">
      <c r="A723" s="337">
        <v>21018</v>
      </c>
      <c r="B723" s="411" t="s">
        <v>835</v>
      </c>
      <c r="C723" s="408">
        <f t="shared" ref="C723:H723" si="119">SUM(C724:C727)</f>
        <v>0</v>
      </c>
      <c r="D723" s="409">
        <v>0</v>
      </c>
      <c r="E723" s="418" t="e">
        <f t="shared" si="117"/>
        <v>#DIV/0!</v>
      </c>
      <c r="F723" s="421">
        <f t="shared" si="119"/>
        <v>0</v>
      </c>
      <c r="G723" s="436">
        <f t="shared" si="119"/>
        <v>0</v>
      </c>
      <c r="H723" s="436">
        <f t="shared" si="119"/>
        <v>0</v>
      </c>
    </row>
    <row r="724" s="186" customFormat="true" hidden="true" spans="1:8">
      <c r="A724" s="337">
        <v>2101801</v>
      </c>
      <c r="B724" s="411" t="s">
        <v>300</v>
      </c>
      <c r="C724" s="408"/>
      <c r="D724" s="409">
        <v>0</v>
      </c>
      <c r="E724" s="418" t="e">
        <f t="shared" si="117"/>
        <v>#DIV/0!</v>
      </c>
      <c r="F724" s="436"/>
      <c r="G724" s="425"/>
      <c r="H724" s="425"/>
    </row>
    <row r="725" s="186" customFormat="true" hidden="true" spans="1:8">
      <c r="A725" s="337">
        <v>2101802</v>
      </c>
      <c r="B725" s="411" t="s">
        <v>301</v>
      </c>
      <c r="C725" s="408"/>
      <c r="D725" s="409">
        <v>0</v>
      </c>
      <c r="E725" s="418" t="e">
        <f t="shared" si="117"/>
        <v>#DIV/0!</v>
      </c>
      <c r="F725" s="436"/>
      <c r="G725" s="425"/>
      <c r="H725" s="425"/>
    </row>
    <row r="726" s="186" customFormat="true" hidden="true" spans="1:8">
      <c r="A726" s="337">
        <v>2101803</v>
      </c>
      <c r="B726" s="411" t="s">
        <v>302</v>
      </c>
      <c r="C726" s="408"/>
      <c r="D726" s="409">
        <v>0</v>
      </c>
      <c r="E726" s="418" t="e">
        <f t="shared" si="117"/>
        <v>#DIV/0!</v>
      </c>
      <c r="F726" s="436"/>
      <c r="G726" s="425"/>
      <c r="H726" s="425"/>
    </row>
    <row r="727" s="186" customFormat="true" hidden="true" spans="1:8">
      <c r="A727" s="337">
        <v>2101899</v>
      </c>
      <c r="B727" s="411" t="s">
        <v>836</v>
      </c>
      <c r="C727" s="408"/>
      <c r="D727" s="409">
        <v>0</v>
      </c>
      <c r="E727" s="418" t="e">
        <f t="shared" si="117"/>
        <v>#DIV/0!</v>
      </c>
      <c r="F727" s="436"/>
      <c r="G727" s="425"/>
      <c r="H727" s="425"/>
    </row>
    <row r="728" s="186" customFormat="true" hidden="true" spans="1:8">
      <c r="A728" s="337">
        <v>21019</v>
      </c>
      <c r="B728" s="411" t="s">
        <v>837</v>
      </c>
      <c r="C728" s="408">
        <f t="shared" ref="C728:H728" si="120">C729+C730</f>
        <v>0</v>
      </c>
      <c r="D728" s="409">
        <v>0</v>
      </c>
      <c r="E728" s="418" t="e">
        <f t="shared" si="117"/>
        <v>#DIV/0!</v>
      </c>
      <c r="F728" s="421">
        <f t="shared" si="120"/>
        <v>0</v>
      </c>
      <c r="G728" s="436">
        <f t="shared" si="120"/>
        <v>0</v>
      </c>
      <c r="H728" s="436">
        <f t="shared" si="120"/>
        <v>0</v>
      </c>
    </row>
    <row r="729" s="186" customFormat="true" hidden="true" spans="1:8">
      <c r="A729" s="337">
        <v>2101901</v>
      </c>
      <c r="B729" s="411" t="s">
        <v>838</v>
      </c>
      <c r="C729" s="408"/>
      <c r="D729" s="409">
        <v>0</v>
      </c>
      <c r="E729" s="418" t="e">
        <f t="shared" si="117"/>
        <v>#DIV/0!</v>
      </c>
      <c r="F729" s="436"/>
      <c r="G729" s="425"/>
      <c r="H729" s="425"/>
    </row>
    <row r="730" s="186" customFormat="true" hidden="true" spans="1:8">
      <c r="A730" s="337">
        <v>2101999</v>
      </c>
      <c r="B730" s="411" t="s">
        <v>839</v>
      </c>
      <c r="C730" s="408"/>
      <c r="D730" s="409">
        <v>0</v>
      </c>
      <c r="E730" s="418" t="e">
        <f t="shared" si="117"/>
        <v>#DIV/0!</v>
      </c>
      <c r="F730" s="436"/>
      <c r="G730" s="425"/>
      <c r="H730" s="425"/>
    </row>
    <row r="731" s="186" customFormat="true" spans="1:8">
      <c r="A731" s="337">
        <v>21099</v>
      </c>
      <c r="B731" s="411" t="s">
        <v>840</v>
      </c>
      <c r="C731" s="408">
        <f t="shared" ref="C731:H731" si="121">C732</f>
        <v>7795</v>
      </c>
      <c r="D731" s="409">
        <v>14329</v>
      </c>
      <c r="E731" s="418">
        <f t="shared" si="117"/>
        <v>83.8229634381013</v>
      </c>
      <c r="F731" s="421">
        <f t="shared" si="121"/>
        <v>2809</v>
      </c>
      <c r="G731" s="436">
        <f t="shared" si="121"/>
        <v>567</v>
      </c>
      <c r="H731" s="436">
        <f t="shared" si="121"/>
        <v>10953</v>
      </c>
    </row>
    <row r="732" s="391" customFormat="true" spans="1:9">
      <c r="A732" s="337">
        <v>2109999</v>
      </c>
      <c r="B732" s="411" t="s">
        <v>841</v>
      </c>
      <c r="C732" s="409">
        <v>7795</v>
      </c>
      <c r="D732" s="409">
        <v>14329</v>
      </c>
      <c r="E732" s="418">
        <f t="shared" si="117"/>
        <v>83.8229634381013</v>
      </c>
      <c r="F732" s="417">
        <f>830+1979</f>
        <v>2809</v>
      </c>
      <c r="G732" s="423">
        <f>25+542</f>
        <v>567</v>
      </c>
      <c r="H732" s="423">
        <f>8453+2500</f>
        <v>10953</v>
      </c>
      <c r="I732" s="391">
        <v>2500</v>
      </c>
    </row>
    <row r="733" s="393" customFormat="true" spans="1:8">
      <c r="A733" s="403">
        <v>211</v>
      </c>
      <c r="B733" s="404" t="s">
        <v>842</v>
      </c>
      <c r="C733" s="405">
        <f>SUM(C734,C744,C748,C757,C764,C771,C774,C777,C779,C781,C787,C790,C792,C804)</f>
        <v>20477</v>
      </c>
      <c r="D733" s="405">
        <f>SUM(D734,D744,D748,D757,D764,D771,D774,D777,D779,D781,D787,D790,D792,D804)</f>
        <v>69158</v>
      </c>
      <c r="E733" s="418">
        <f t="shared" si="117"/>
        <v>237.735019778288</v>
      </c>
      <c r="F733" s="419">
        <f t="shared" ref="F733:H733" si="122">SUM(F734,F744,F748,F757,F764,F771,F774,F777,F779,F781,F787,F790,F792,F803)</f>
        <v>2356</v>
      </c>
      <c r="G733" s="419">
        <f t="shared" si="122"/>
        <v>49085</v>
      </c>
      <c r="H733" s="419">
        <f t="shared" si="122"/>
        <v>17717</v>
      </c>
    </row>
    <row r="734" s="391" customFormat="true" spans="1:8">
      <c r="A734" s="337">
        <v>21101</v>
      </c>
      <c r="B734" s="411" t="s">
        <v>843</v>
      </c>
      <c r="C734" s="408">
        <f t="shared" ref="C734:H734" si="123">SUM(C735:C743)</f>
        <v>1804</v>
      </c>
      <c r="D734" s="408">
        <f t="shared" si="123"/>
        <v>1628</v>
      </c>
      <c r="E734" s="418">
        <f t="shared" si="117"/>
        <v>-9.75609756097561</v>
      </c>
      <c r="F734" s="421">
        <f t="shared" si="123"/>
        <v>1628</v>
      </c>
      <c r="G734" s="423">
        <f t="shared" si="123"/>
        <v>0</v>
      </c>
      <c r="H734" s="423">
        <f t="shared" si="123"/>
        <v>0</v>
      </c>
    </row>
    <row r="735" s="391" customFormat="true" spans="1:8">
      <c r="A735" s="337">
        <v>2110101</v>
      </c>
      <c r="B735" s="411" t="s">
        <v>300</v>
      </c>
      <c r="C735" s="409">
        <v>1565</v>
      </c>
      <c r="D735" s="409">
        <v>1555</v>
      </c>
      <c r="E735" s="418">
        <f t="shared" si="117"/>
        <v>-0.638977635782745</v>
      </c>
      <c r="F735" s="417">
        <v>1555</v>
      </c>
      <c r="G735" s="417"/>
      <c r="H735" s="417"/>
    </row>
    <row r="736" s="391" customFormat="true" spans="1:8">
      <c r="A736" s="337">
        <v>2110102</v>
      </c>
      <c r="B736" s="411" t="s">
        <v>301</v>
      </c>
      <c r="C736" s="409">
        <v>239</v>
      </c>
      <c r="D736" s="409">
        <v>73</v>
      </c>
      <c r="E736" s="418">
        <f t="shared" si="117"/>
        <v>-69.4560669456067</v>
      </c>
      <c r="F736" s="417">
        <v>73</v>
      </c>
      <c r="G736" s="417"/>
      <c r="H736" s="417"/>
    </row>
    <row r="737" s="186" customFormat="true" hidden="true" spans="1:8">
      <c r="A737" s="337">
        <v>2110103</v>
      </c>
      <c r="B737" s="411" t="s">
        <v>302</v>
      </c>
      <c r="C737" s="409"/>
      <c r="D737" s="409">
        <v>0</v>
      </c>
      <c r="E737" s="418" t="e">
        <f t="shared" si="117"/>
        <v>#DIV/0!</v>
      </c>
      <c r="F737" s="204"/>
      <c r="G737" s="204"/>
      <c r="H737" s="204"/>
    </row>
    <row r="738" s="186" customFormat="true" hidden="true" spans="1:8">
      <c r="A738" s="337">
        <v>2110104</v>
      </c>
      <c r="B738" s="411" t="s">
        <v>844</v>
      </c>
      <c r="C738" s="409"/>
      <c r="D738" s="409">
        <v>0</v>
      </c>
      <c r="E738" s="418" t="e">
        <f t="shared" si="117"/>
        <v>#DIV/0!</v>
      </c>
      <c r="F738" s="204"/>
      <c r="G738" s="204"/>
      <c r="H738" s="204"/>
    </row>
    <row r="739" s="186" customFormat="true" hidden="true" spans="1:8">
      <c r="A739" s="337">
        <v>2110105</v>
      </c>
      <c r="B739" s="411" t="s">
        <v>845</v>
      </c>
      <c r="C739" s="409"/>
      <c r="D739" s="409">
        <v>0</v>
      </c>
      <c r="E739" s="418" t="e">
        <f t="shared" si="117"/>
        <v>#DIV/0!</v>
      </c>
      <c r="F739" s="204"/>
      <c r="G739" s="204"/>
      <c r="H739" s="204"/>
    </row>
    <row r="740" s="186" customFormat="true" hidden="true" spans="1:8">
      <c r="A740" s="337">
        <v>2110106</v>
      </c>
      <c r="B740" s="411" t="s">
        <v>846</v>
      </c>
      <c r="C740" s="409"/>
      <c r="D740" s="409">
        <v>0</v>
      </c>
      <c r="E740" s="418" t="e">
        <f t="shared" si="117"/>
        <v>#DIV/0!</v>
      </c>
      <c r="F740" s="204"/>
      <c r="G740" s="204"/>
      <c r="H740" s="204"/>
    </row>
    <row r="741" s="186" customFormat="true" hidden="true" spans="1:8">
      <c r="A741" s="337">
        <v>2110107</v>
      </c>
      <c r="B741" s="411" t="s">
        <v>847</v>
      </c>
      <c r="C741" s="409"/>
      <c r="D741" s="409">
        <v>0</v>
      </c>
      <c r="E741" s="418" t="e">
        <f t="shared" si="117"/>
        <v>#DIV/0!</v>
      </c>
      <c r="F741" s="204"/>
      <c r="G741" s="204"/>
      <c r="H741" s="204"/>
    </row>
    <row r="742" s="186" customFormat="true" hidden="true" spans="1:8">
      <c r="A742" s="337">
        <v>2110108</v>
      </c>
      <c r="B742" s="411" t="s">
        <v>848</v>
      </c>
      <c r="C742" s="409"/>
      <c r="D742" s="409">
        <v>0</v>
      </c>
      <c r="E742" s="418" t="e">
        <f t="shared" si="117"/>
        <v>#DIV/0!</v>
      </c>
      <c r="F742" s="204"/>
      <c r="G742" s="204"/>
      <c r="H742" s="204"/>
    </row>
    <row r="743" s="186" customFormat="true" hidden="true" spans="1:8">
      <c r="A743" s="337">
        <v>2110199</v>
      </c>
      <c r="B743" s="411" t="s">
        <v>849</v>
      </c>
      <c r="C743" s="409"/>
      <c r="D743" s="409">
        <v>0</v>
      </c>
      <c r="E743" s="418" t="e">
        <f t="shared" si="117"/>
        <v>#DIV/0!</v>
      </c>
      <c r="F743" s="204"/>
      <c r="G743" s="204"/>
      <c r="H743" s="204"/>
    </row>
    <row r="744" s="186" customFormat="true" hidden="true" spans="1:8">
      <c r="A744" s="337">
        <v>21102</v>
      </c>
      <c r="B744" s="411" t="s">
        <v>850</v>
      </c>
      <c r="C744" s="442">
        <f t="shared" ref="C744:H744" si="124">SUM(C745:C747)</f>
        <v>0</v>
      </c>
      <c r="D744" s="409">
        <v>0</v>
      </c>
      <c r="E744" s="418" t="e">
        <f t="shared" si="117"/>
        <v>#DIV/0!</v>
      </c>
      <c r="F744" s="443">
        <f t="shared" si="124"/>
        <v>0</v>
      </c>
      <c r="G744" s="425">
        <f t="shared" si="124"/>
        <v>0</v>
      </c>
      <c r="H744" s="425">
        <f t="shared" si="124"/>
        <v>0</v>
      </c>
    </row>
    <row r="745" s="186" customFormat="true" hidden="true" spans="1:8">
      <c r="A745" s="337">
        <v>2110203</v>
      </c>
      <c r="B745" s="411" t="s">
        <v>851</v>
      </c>
      <c r="C745" s="409"/>
      <c r="D745" s="409">
        <v>0</v>
      </c>
      <c r="E745" s="418" t="e">
        <f t="shared" si="117"/>
        <v>#DIV/0!</v>
      </c>
      <c r="F745" s="204"/>
      <c r="G745" s="204"/>
      <c r="H745" s="204"/>
    </row>
    <row r="746" s="186" customFormat="true" hidden="true" spans="1:8">
      <c r="A746" s="337">
        <v>2110204</v>
      </c>
      <c r="B746" s="411" t="s">
        <v>852</v>
      </c>
      <c r="C746" s="409"/>
      <c r="D746" s="409">
        <v>0</v>
      </c>
      <c r="E746" s="418" t="e">
        <f t="shared" si="117"/>
        <v>#DIV/0!</v>
      </c>
      <c r="F746" s="204"/>
      <c r="G746" s="204"/>
      <c r="H746" s="204"/>
    </row>
    <row r="747" s="186" customFormat="true" hidden="true" spans="1:8">
      <c r="A747" s="337">
        <v>2110299</v>
      </c>
      <c r="B747" s="411" t="s">
        <v>853</v>
      </c>
      <c r="C747" s="409"/>
      <c r="D747" s="409">
        <v>0</v>
      </c>
      <c r="E747" s="418" t="e">
        <f t="shared" si="117"/>
        <v>#DIV/0!</v>
      </c>
      <c r="F747" s="204"/>
      <c r="G747" s="204"/>
      <c r="H747" s="204"/>
    </row>
    <row r="748" s="391" customFormat="true" spans="1:8">
      <c r="A748" s="337">
        <v>21103</v>
      </c>
      <c r="B748" s="411" t="s">
        <v>854</v>
      </c>
      <c r="C748" s="408">
        <f t="shared" ref="C748:H748" si="125">SUM(C749:C756)</f>
        <v>10004</v>
      </c>
      <c r="D748" s="408">
        <f t="shared" si="125"/>
        <v>49763</v>
      </c>
      <c r="E748" s="418">
        <f t="shared" si="117"/>
        <v>397.431027588964</v>
      </c>
      <c r="F748" s="444">
        <f t="shared" si="125"/>
        <v>0</v>
      </c>
      <c r="G748" s="423">
        <f t="shared" si="125"/>
        <v>46968</v>
      </c>
      <c r="H748" s="423">
        <f t="shared" si="125"/>
        <v>2795</v>
      </c>
    </row>
    <row r="749" s="391" customFormat="true" spans="1:9">
      <c r="A749" s="337">
        <v>2110301</v>
      </c>
      <c r="B749" s="411" t="s">
        <v>855</v>
      </c>
      <c r="C749" s="409">
        <v>6711</v>
      </c>
      <c r="D749" s="409">
        <v>41056</v>
      </c>
      <c r="E749" s="418">
        <f t="shared" si="117"/>
        <v>511.771718074803</v>
      </c>
      <c r="F749" s="417"/>
      <c r="G749" s="417">
        <f>39900+60</f>
        <v>39960</v>
      </c>
      <c r="H749" s="417">
        <v>1096</v>
      </c>
      <c r="I749" s="391" t="s">
        <v>856</v>
      </c>
    </row>
    <row r="750" s="391" customFormat="true" spans="1:9">
      <c r="A750" s="337">
        <v>2110302</v>
      </c>
      <c r="B750" s="411" t="s">
        <v>857</v>
      </c>
      <c r="C750" s="409">
        <v>3293</v>
      </c>
      <c r="D750" s="409">
        <v>8677</v>
      </c>
      <c r="E750" s="418">
        <f t="shared" si="117"/>
        <v>163.498329790465</v>
      </c>
      <c r="F750" s="417"/>
      <c r="G750" s="417">
        <v>7008</v>
      </c>
      <c r="H750" s="417">
        <v>1669</v>
      </c>
      <c r="I750" s="391" t="s">
        <v>858</v>
      </c>
    </row>
    <row r="751" s="186" customFormat="true" spans="1:8">
      <c r="A751" s="337">
        <v>2110303</v>
      </c>
      <c r="B751" s="411" t="s">
        <v>859</v>
      </c>
      <c r="C751" s="409"/>
      <c r="D751" s="409">
        <v>30</v>
      </c>
      <c r="E751" s="418"/>
      <c r="F751" s="204"/>
      <c r="G751" s="204"/>
      <c r="H751" s="204">
        <v>30</v>
      </c>
    </row>
    <row r="752" s="186" customFormat="true" hidden="true" spans="1:8">
      <c r="A752" s="337">
        <v>2110304</v>
      </c>
      <c r="B752" s="411" t="s">
        <v>860</v>
      </c>
      <c r="C752" s="409"/>
      <c r="D752" s="409">
        <v>0</v>
      </c>
      <c r="E752" s="418" t="e">
        <f t="shared" si="117"/>
        <v>#DIV/0!</v>
      </c>
      <c r="F752" s="204"/>
      <c r="G752" s="204"/>
      <c r="H752" s="204"/>
    </row>
    <row r="753" s="186" customFormat="true" hidden="true" spans="1:8">
      <c r="A753" s="337">
        <v>2110305</v>
      </c>
      <c r="B753" s="411" t="s">
        <v>861</v>
      </c>
      <c r="C753" s="409"/>
      <c r="D753" s="409">
        <v>0</v>
      </c>
      <c r="E753" s="418" t="e">
        <f t="shared" si="117"/>
        <v>#DIV/0!</v>
      </c>
      <c r="F753" s="204"/>
      <c r="G753" s="204"/>
      <c r="H753" s="204"/>
    </row>
    <row r="754" s="186" customFormat="true" hidden="true" spans="1:8">
      <c r="A754" s="337">
        <v>2110306</v>
      </c>
      <c r="B754" s="411" t="s">
        <v>862</v>
      </c>
      <c r="C754" s="409"/>
      <c r="D754" s="409">
        <v>0</v>
      </c>
      <c r="E754" s="418" t="e">
        <f t="shared" si="117"/>
        <v>#DIV/0!</v>
      </c>
      <c r="F754" s="204"/>
      <c r="G754" s="204"/>
      <c r="H754" s="204"/>
    </row>
    <row r="755" s="186" customFormat="true" hidden="true" spans="1:8">
      <c r="A755" s="337">
        <v>2110307</v>
      </c>
      <c r="B755" s="411" t="s">
        <v>863</v>
      </c>
      <c r="C755" s="409"/>
      <c r="D755" s="409">
        <v>0</v>
      </c>
      <c r="E755" s="418" t="e">
        <f t="shared" si="117"/>
        <v>#DIV/0!</v>
      </c>
      <c r="F755" s="204"/>
      <c r="G755" s="204"/>
      <c r="H755" s="204"/>
    </row>
    <row r="756" s="186" customFormat="true" hidden="true" spans="1:8">
      <c r="A756" s="337">
        <v>2110399</v>
      </c>
      <c r="B756" s="411" t="s">
        <v>864</v>
      </c>
      <c r="C756" s="409"/>
      <c r="D756" s="409">
        <v>0</v>
      </c>
      <c r="E756" s="418" t="e">
        <f t="shared" si="117"/>
        <v>#DIV/0!</v>
      </c>
      <c r="F756" s="204"/>
      <c r="G756" s="204"/>
      <c r="H756" s="204"/>
    </row>
    <row r="757" s="391" customFormat="true" spans="1:8">
      <c r="A757" s="337">
        <v>21104</v>
      </c>
      <c r="B757" s="411" t="s">
        <v>865</v>
      </c>
      <c r="C757" s="408">
        <f t="shared" ref="C757:H757" si="126">SUM(C758:C763)</f>
        <v>2899</v>
      </c>
      <c r="D757" s="408">
        <f t="shared" si="126"/>
        <v>2038</v>
      </c>
      <c r="E757" s="418">
        <f t="shared" si="117"/>
        <v>-29.69989651604</v>
      </c>
      <c r="F757" s="444">
        <f t="shared" si="126"/>
        <v>0</v>
      </c>
      <c r="G757" s="423">
        <f t="shared" si="126"/>
        <v>728</v>
      </c>
      <c r="H757" s="423">
        <f t="shared" si="126"/>
        <v>1310</v>
      </c>
    </row>
    <row r="758" s="186" customFormat="true" spans="1:8">
      <c r="A758" s="337">
        <v>2110401</v>
      </c>
      <c r="B758" s="411" t="s">
        <v>866</v>
      </c>
      <c r="C758" s="409"/>
      <c r="D758" s="409">
        <v>190</v>
      </c>
      <c r="E758" s="418"/>
      <c r="F758" s="204"/>
      <c r="G758" s="204"/>
      <c r="H758" s="204">
        <v>190</v>
      </c>
    </row>
    <row r="759" s="186" customFormat="true" spans="1:9">
      <c r="A759" s="337">
        <v>2110402</v>
      </c>
      <c r="B759" s="411" t="s">
        <v>867</v>
      </c>
      <c r="C759" s="409"/>
      <c r="D759" s="409">
        <v>107</v>
      </c>
      <c r="E759" s="418"/>
      <c r="F759" s="204"/>
      <c r="G759" s="204">
        <v>82</v>
      </c>
      <c r="H759" s="204">
        <v>25</v>
      </c>
      <c r="I759" s="186" t="s">
        <v>858</v>
      </c>
    </row>
    <row r="760" s="186" customFormat="true" hidden="true" spans="1:8">
      <c r="A760" s="337">
        <v>2110404</v>
      </c>
      <c r="B760" s="411" t="s">
        <v>868</v>
      </c>
      <c r="C760" s="409"/>
      <c r="D760" s="409">
        <v>0</v>
      </c>
      <c r="E760" s="418" t="e">
        <f t="shared" si="117"/>
        <v>#DIV/0!</v>
      </c>
      <c r="F760" s="204"/>
      <c r="G760" s="204"/>
      <c r="H760" s="204"/>
    </row>
    <row r="761" s="186" customFormat="true" hidden="true" spans="1:8">
      <c r="A761" s="337">
        <v>2110405</v>
      </c>
      <c r="B761" s="411" t="s">
        <v>869</v>
      </c>
      <c r="C761" s="409"/>
      <c r="D761" s="409">
        <v>0</v>
      </c>
      <c r="E761" s="418" t="e">
        <f t="shared" si="117"/>
        <v>#DIV/0!</v>
      </c>
      <c r="F761" s="204"/>
      <c r="G761" s="204"/>
      <c r="H761" s="204"/>
    </row>
    <row r="762" s="391" customFormat="true" spans="1:9">
      <c r="A762" s="337">
        <v>2110406</v>
      </c>
      <c r="B762" s="411" t="s">
        <v>870</v>
      </c>
      <c r="C762" s="409">
        <v>1399</v>
      </c>
      <c r="D762" s="409">
        <v>763</v>
      </c>
      <c r="E762" s="418">
        <f t="shared" si="117"/>
        <v>-45.4610436025733</v>
      </c>
      <c r="F762" s="417"/>
      <c r="G762" s="417">
        <v>325</v>
      </c>
      <c r="H762" s="417">
        <v>438</v>
      </c>
      <c r="I762" s="391" t="s">
        <v>871</v>
      </c>
    </row>
    <row r="763" s="391" customFormat="true" spans="1:9">
      <c r="A763" s="337">
        <v>2110499</v>
      </c>
      <c r="B763" s="411" t="s">
        <v>872</v>
      </c>
      <c r="C763" s="409">
        <v>1500</v>
      </c>
      <c r="D763" s="409">
        <v>978</v>
      </c>
      <c r="E763" s="418">
        <f t="shared" si="117"/>
        <v>-34.8</v>
      </c>
      <c r="F763" s="417"/>
      <c r="G763" s="417">
        <v>321</v>
      </c>
      <c r="H763" s="417">
        <v>657</v>
      </c>
      <c r="I763" s="391" t="s">
        <v>871</v>
      </c>
    </row>
    <row r="764" s="391" customFormat="true" spans="1:8">
      <c r="A764" s="337">
        <v>21105</v>
      </c>
      <c r="B764" s="411" t="s">
        <v>873</v>
      </c>
      <c r="C764" s="408">
        <f t="shared" ref="C764:H764" si="127">SUM(C765:C770)</f>
        <v>2209</v>
      </c>
      <c r="D764" s="408">
        <f t="shared" si="127"/>
        <v>1445</v>
      </c>
      <c r="E764" s="418">
        <f t="shared" si="117"/>
        <v>-34.5857854232684</v>
      </c>
      <c r="F764" s="421">
        <f t="shared" si="127"/>
        <v>0</v>
      </c>
      <c r="G764" s="423">
        <f t="shared" si="127"/>
        <v>1389</v>
      </c>
      <c r="H764" s="423">
        <f t="shared" si="127"/>
        <v>56</v>
      </c>
    </row>
    <row r="765" s="391" customFormat="true" spans="1:9">
      <c r="A765" s="337">
        <v>2110501</v>
      </c>
      <c r="B765" s="411" t="s">
        <v>874</v>
      </c>
      <c r="C765" s="409">
        <v>986</v>
      </c>
      <c r="D765" s="409">
        <v>622</v>
      </c>
      <c r="E765" s="418">
        <f t="shared" si="117"/>
        <v>-36.9168356997972</v>
      </c>
      <c r="F765" s="445"/>
      <c r="G765" s="426">
        <v>581</v>
      </c>
      <c r="H765" s="417">
        <v>41</v>
      </c>
      <c r="I765" s="391" t="s">
        <v>871</v>
      </c>
    </row>
    <row r="766" s="391" customFormat="true" spans="1:9">
      <c r="A766" s="337">
        <v>2110502</v>
      </c>
      <c r="B766" s="411" t="s">
        <v>875</v>
      </c>
      <c r="C766" s="409">
        <v>1223</v>
      </c>
      <c r="D766" s="409">
        <v>823</v>
      </c>
      <c r="E766" s="418">
        <f t="shared" si="117"/>
        <v>-32.7064595257563</v>
      </c>
      <c r="F766" s="446"/>
      <c r="G766" s="417">
        <v>808</v>
      </c>
      <c r="H766" s="417">
        <v>15</v>
      </c>
      <c r="I766" s="391" t="s">
        <v>871</v>
      </c>
    </row>
    <row r="767" s="186" customFormat="true" hidden="true" spans="1:8">
      <c r="A767" s="337">
        <v>2110503</v>
      </c>
      <c r="B767" s="411" t="s">
        <v>876</v>
      </c>
      <c r="C767" s="438"/>
      <c r="D767" s="409">
        <v>0</v>
      </c>
      <c r="E767" s="418" t="e">
        <f t="shared" si="117"/>
        <v>#DIV/0!</v>
      </c>
      <c r="F767" s="439"/>
      <c r="G767" s="204"/>
      <c r="H767" s="204"/>
    </row>
    <row r="768" s="186" customFormat="true" hidden="true" spans="1:8">
      <c r="A768" s="337">
        <v>2110506</v>
      </c>
      <c r="B768" s="411" t="s">
        <v>877</v>
      </c>
      <c r="C768" s="438"/>
      <c r="D768" s="409">
        <v>0</v>
      </c>
      <c r="E768" s="418" t="e">
        <f t="shared" si="117"/>
        <v>#DIV/0!</v>
      </c>
      <c r="F768" s="439"/>
      <c r="G768" s="204"/>
      <c r="H768" s="204"/>
    </row>
    <row r="769" s="186" customFormat="true" hidden="true" spans="1:8">
      <c r="A769" s="337">
        <v>2110507</v>
      </c>
      <c r="B769" s="411" t="s">
        <v>878</v>
      </c>
      <c r="C769" s="438"/>
      <c r="D769" s="409">
        <v>0</v>
      </c>
      <c r="E769" s="418" t="e">
        <f t="shared" si="117"/>
        <v>#DIV/0!</v>
      </c>
      <c r="F769" s="439"/>
      <c r="G769" s="204"/>
      <c r="H769" s="204"/>
    </row>
    <row r="770" s="186" customFormat="true" hidden="true" spans="1:8">
      <c r="A770" s="337">
        <v>2110599</v>
      </c>
      <c r="B770" s="411" t="s">
        <v>879</v>
      </c>
      <c r="C770" s="438"/>
      <c r="D770" s="409">
        <v>0</v>
      </c>
      <c r="E770" s="418" t="e">
        <f t="shared" si="117"/>
        <v>#DIV/0!</v>
      </c>
      <c r="F770" s="439"/>
      <c r="G770" s="204"/>
      <c r="H770" s="204"/>
    </row>
    <row r="771" s="186" customFormat="true" hidden="true" spans="1:8">
      <c r="A771" s="337">
        <v>21107</v>
      </c>
      <c r="B771" s="411" t="s">
        <v>880</v>
      </c>
      <c r="C771" s="408">
        <f t="shared" ref="C771:H771" si="128">SUM(C772:C773)</f>
        <v>0</v>
      </c>
      <c r="D771" s="409">
        <v>0</v>
      </c>
      <c r="E771" s="418" t="e">
        <f t="shared" si="117"/>
        <v>#DIV/0!</v>
      </c>
      <c r="F771" s="424">
        <f t="shared" si="128"/>
        <v>0</v>
      </c>
      <c r="G771" s="425">
        <f t="shared" si="128"/>
        <v>0</v>
      </c>
      <c r="H771" s="425">
        <f t="shared" si="128"/>
        <v>0</v>
      </c>
    </row>
    <row r="772" s="186" customFormat="true" hidden="true" spans="1:8">
      <c r="A772" s="337">
        <v>2110704</v>
      </c>
      <c r="B772" s="411" t="s">
        <v>881</v>
      </c>
      <c r="C772" s="438"/>
      <c r="D772" s="409">
        <v>0</v>
      </c>
      <c r="E772" s="418" t="e">
        <f t="shared" si="117"/>
        <v>#DIV/0!</v>
      </c>
      <c r="F772" s="439"/>
      <c r="G772" s="204"/>
      <c r="H772" s="204"/>
    </row>
    <row r="773" s="186" customFormat="true" hidden="true" spans="1:8">
      <c r="A773" s="337">
        <v>2110799</v>
      </c>
      <c r="B773" s="411" t="s">
        <v>882</v>
      </c>
      <c r="C773" s="438"/>
      <c r="D773" s="409">
        <v>0</v>
      </c>
      <c r="E773" s="418" t="e">
        <f t="shared" si="117"/>
        <v>#DIV/0!</v>
      </c>
      <c r="F773" s="439"/>
      <c r="G773" s="204"/>
      <c r="H773" s="204"/>
    </row>
    <row r="774" s="186" customFormat="true" hidden="true" spans="1:8">
      <c r="A774" s="337">
        <v>21108</v>
      </c>
      <c r="B774" s="411" t="s">
        <v>883</v>
      </c>
      <c r="C774" s="408">
        <f t="shared" ref="C774:H774" si="129">SUM(C775:C776)</f>
        <v>0</v>
      </c>
      <c r="D774" s="409">
        <v>0</v>
      </c>
      <c r="E774" s="418" t="e">
        <f t="shared" si="117"/>
        <v>#DIV/0!</v>
      </c>
      <c r="F774" s="424">
        <f t="shared" si="129"/>
        <v>0</v>
      </c>
      <c r="G774" s="425">
        <f t="shared" si="129"/>
        <v>0</v>
      </c>
      <c r="H774" s="425">
        <f t="shared" si="129"/>
        <v>0</v>
      </c>
    </row>
    <row r="775" s="186" customFormat="true" hidden="true" spans="1:8">
      <c r="A775" s="337">
        <v>2110804</v>
      </c>
      <c r="B775" s="411" t="s">
        <v>884</v>
      </c>
      <c r="C775" s="438"/>
      <c r="D775" s="409">
        <v>0</v>
      </c>
      <c r="E775" s="418" t="e">
        <f t="shared" ref="E775:E838" si="130">(D775/C775-1)*100</f>
        <v>#DIV/0!</v>
      </c>
      <c r="F775" s="439"/>
      <c r="G775" s="204"/>
      <c r="H775" s="204"/>
    </row>
    <row r="776" s="186" customFormat="true" hidden="true" spans="1:8">
      <c r="A776" s="337">
        <v>2110899</v>
      </c>
      <c r="B776" s="411" t="s">
        <v>885</v>
      </c>
      <c r="C776" s="438"/>
      <c r="D776" s="409">
        <v>0</v>
      </c>
      <c r="E776" s="418" t="e">
        <f t="shared" si="130"/>
        <v>#DIV/0!</v>
      </c>
      <c r="F776" s="439"/>
      <c r="G776" s="204"/>
      <c r="H776" s="204"/>
    </row>
    <row r="777" s="186" customFormat="true" hidden="true" spans="1:8">
      <c r="A777" s="337">
        <v>21109</v>
      </c>
      <c r="B777" s="411" t="s">
        <v>886</v>
      </c>
      <c r="C777" s="438">
        <f t="shared" ref="C777:H777" si="131">C778</f>
        <v>0</v>
      </c>
      <c r="D777" s="409">
        <v>0</v>
      </c>
      <c r="E777" s="418" t="e">
        <f t="shared" si="130"/>
        <v>#DIV/0!</v>
      </c>
      <c r="F777" s="447">
        <f t="shared" si="131"/>
        <v>0</v>
      </c>
      <c r="G777" s="447">
        <f t="shared" si="131"/>
        <v>0</v>
      </c>
      <c r="H777" s="447">
        <f t="shared" si="131"/>
        <v>0</v>
      </c>
    </row>
    <row r="778" s="186" customFormat="true" hidden="true" spans="1:8">
      <c r="A778" s="337">
        <v>2110901</v>
      </c>
      <c r="B778" s="411" t="s">
        <v>887</v>
      </c>
      <c r="C778" s="438"/>
      <c r="D778" s="409">
        <v>0</v>
      </c>
      <c r="E778" s="418" t="e">
        <f t="shared" si="130"/>
        <v>#DIV/0!</v>
      </c>
      <c r="F778" s="446"/>
      <c r="G778" s="425"/>
      <c r="H778" s="425"/>
    </row>
    <row r="779" s="391" customFormat="true" spans="1:8">
      <c r="A779" s="337">
        <v>21110</v>
      </c>
      <c r="B779" s="411" t="s">
        <v>888</v>
      </c>
      <c r="C779" s="409">
        <f t="shared" ref="C779:H779" si="132">C780</f>
        <v>4</v>
      </c>
      <c r="D779" s="409"/>
      <c r="E779" s="418">
        <f t="shared" si="130"/>
        <v>-100</v>
      </c>
      <c r="F779" s="430">
        <f t="shared" si="132"/>
        <v>0</v>
      </c>
      <c r="G779" s="417">
        <f t="shared" si="132"/>
        <v>0</v>
      </c>
      <c r="H779" s="417">
        <f t="shared" si="132"/>
        <v>0</v>
      </c>
    </row>
    <row r="780" s="391" customFormat="true" spans="1:8">
      <c r="A780" s="337">
        <v>2111001</v>
      </c>
      <c r="B780" s="411" t="s">
        <v>889</v>
      </c>
      <c r="C780" s="409">
        <v>4</v>
      </c>
      <c r="D780" s="409"/>
      <c r="E780" s="418">
        <f t="shared" si="130"/>
        <v>-100</v>
      </c>
      <c r="F780" s="417"/>
      <c r="G780" s="423"/>
      <c r="H780" s="423"/>
    </row>
    <row r="781" s="391" customFormat="true" spans="1:8">
      <c r="A781" s="337">
        <v>21111</v>
      </c>
      <c r="B781" s="411" t="s">
        <v>890</v>
      </c>
      <c r="C781" s="408">
        <f t="shared" ref="C781:H781" si="133">SUM(C782:C786)</f>
        <v>770</v>
      </c>
      <c r="D781" s="408">
        <f t="shared" si="133"/>
        <v>728</v>
      </c>
      <c r="E781" s="418">
        <f t="shared" si="130"/>
        <v>-5.45454545454546</v>
      </c>
      <c r="F781" s="421">
        <f t="shared" si="133"/>
        <v>728</v>
      </c>
      <c r="G781" s="423">
        <f t="shared" si="133"/>
        <v>0</v>
      </c>
      <c r="H781" s="423">
        <f t="shared" si="133"/>
        <v>0</v>
      </c>
    </row>
    <row r="782" s="391" customFormat="true" spans="1:8">
      <c r="A782" s="337">
        <v>2111101</v>
      </c>
      <c r="B782" s="411" t="s">
        <v>891</v>
      </c>
      <c r="C782" s="409">
        <v>406</v>
      </c>
      <c r="D782" s="409">
        <v>406</v>
      </c>
      <c r="E782" s="418">
        <f t="shared" si="130"/>
        <v>0</v>
      </c>
      <c r="F782" s="417">
        <v>406</v>
      </c>
      <c r="G782" s="417"/>
      <c r="H782" s="417"/>
    </row>
    <row r="783" s="391" customFormat="true" spans="1:8">
      <c r="A783" s="337">
        <v>2111102</v>
      </c>
      <c r="B783" s="411" t="s">
        <v>892</v>
      </c>
      <c r="C783" s="409">
        <v>364</v>
      </c>
      <c r="D783" s="409">
        <v>322</v>
      </c>
      <c r="E783" s="418">
        <f t="shared" si="130"/>
        <v>-11.5384615384615</v>
      </c>
      <c r="F783" s="417">
        <v>322</v>
      </c>
      <c r="G783" s="417"/>
      <c r="H783" s="417"/>
    </row>
    <row r="784" s="186" customFormat="true" hidden="true" spans="1:8">
      <c r="A784" s="337">
        <v>2111103</v>
      </c>
      <c r="B784" s="411" t="s">
        <v>893</v>
      </c>
      <c r="C784" s="409"/>
      <c r="D784" s="409">
        <v>0</v>
      </c>
      <c r="E784" s="418" t="e">
        <f t="shared" si="130"/>
        <v>#DIV/0!</v>
      </c>
      <c r="F784" s="204"/>
      <c r="G784" s="204"/>
      <c r="H784" s="204"/>
    </row>
    <row r="785" s="186" customFormat="true" hidden="true" spans="1:8">
      <c r="A785" s="337">
        <v>2111104</v>
      </c>
      <c r="B785" s="411" t="s">
        <v>894</v>
      </c>
      <c r="C785" s="409"/>
      <c r="D785" s="409">
        <v>0</v>
      </c>
      <c r="E785" s="418" t="e">
        <f t="shared" si="130"/>
        <v>#DIV/0!</v>
      </c>
      <c r="F785" s="204"/>
      <c r="G785" s="204"/>
      <c r="H785" s="204"/>
    </row>
    <row r="786" s="186" customFormat="true" hidden="true" spans="1:8">
      <c r="A786" s="337">
        <v>2111199</v>
      </c>
      <c r="B786" s="411" t="s">
        <v>895</v>
      </c>
      <c r="C786" s="409"/>
      <c r="D786" s="409">
        <v>0</v>
      </c>
      <c r="E786" s="418" t="e">
        <f t="shared" si="130"/>
        <v>#DIV/0!</v>
      </c>
      <c r="F786" s="204"/>
      <c r="G786" s="204"/>
      <c r="H786" s="204"/>
    </row>
    <row r="787" s="186" customFormat="true" spans="1:8">
      <c r="A787" s="337">
        <v>21112</v>
      </c>
      <c r="B787" s="411" t="s">
        <v>896</v>
      </c>
      <c r="C787" s="409"/>
      <c r="D787" s="409">
        <f t="shared" ref="C787:H787" si="134">D788+D789</f>
        <v>4212</v>
      </c>
      <c r="E787" s="418"/>
      <c r="F787" s="430">
        <f t="shared" si="134"/>
        <v>0</v>
      </c>
      <c r="G787" s="204">
        <f t="shared" si="134"/>
        <v>0</v>
      </c>
      <c r="H787" s="204">
        <f t="shared" si="134"/>
        <v>4212</v>
      </c>
    </row>
    <row r="788" s="391" customFormat="true" spans="1:9">
      <c r="A788" s="337">
        <v>2111201</v>
      </c>
      <c r="B788" s="411" t="s">
        <v>897</v>
      </c>
      <c r="C788" s="409"/>
      <c r="D788" s="409">
        <v>4212</v>
      </c>
      <c r="E788" s="418"/>
      <c r="F788" s="417"/>
      <c r="G788" s="423"/>
      <c r="H788" s="423">
        <v>4212</v>
      </c>
      <c r="I788" s="391">
        <v>1000</v>
      </c>
    </row>
    <row r="789" s="391" customFormat="true" hidden="true" spans="1:8">
      <c r="A789" s="337">
        <v>2111299</v>
      </c>
      <c r="B789" s="411" t="s">
        <v>898</v>
      </c>
      <c r="C789" s="409"/>
      <c r="D789" s="409">
        <v>0</v>
      </c>
      <c r="E789" s="418" t="e">
        <f t="shared" si="130"/>
        <v>#DIV/0!</v>
      </c>
      <c r="F789" s="417"/>
      <c r="G789" s="423"/>
      <c r="H789" s="423"/>
    </row>
    <row r="790" s="186" customFormat="true" hidden="true" spans="1:8">
      <c r="A790" s="337">
        <v>21113</v>
      </c>
      <c r="B790" s="411" t="s">
        <v>899</v>
      </c>
      <c r="C790" s="409">
        <f t="shared" ref="C790:H790" si="135">C791</f>
        <v>0</v>
      </c>
      <c r="D790" s="409">
        <v>0</v>
      </c>
      <c r="E790" s="418" t="e">
        <f t="shared" si="130"/>
        <v>#DIV/0!</v>
      </c>
      <c r="F790" s="430">
        <f t="shared" si="135"/>
        <v>0</v>
      </c>
      <c r="G790" s="204">
        <f t="shared" si="135"/>
        <v>0</v>
      </c>
      <c r="H790" s="204">
        <f t="shared" si="135"/>
        <v>0</v>
      </c>
    </row>
    <row r="791" s="391" customFormat="true" hidden="true" spans="1:8">
      <c r="A791" s="337">
        <v>2111301</v>
      </c>
      <c r="B791" s="411" t="s">
        <v>900</v>
      </c>
      <c r="C791" s="409"/>
      <c r="D791" s="409">
        <v>0</v>
      </c>
      <c r="E791" s="418" t="e">
        <f t="shared" si="130"/>
        <v>#DIV/0!</v>
      </c>
      <c r="F791" s="417"/>
      <c r="G791" s="423"/>
      <c r="H791" s="423"/>
    </row>
    <row r="792" s="186" customFormat="true" hidden="true" spans="1:8">
      <c r="A792" s="337">
        <v>21114</v>
      </c>
      <c r="B792" s="411" t="s">
        <v>901</v>
      </c>
      <c r="C792" s="408">
        <f t="shared" ref="C792:H792" si="136">SUM(C793:C802)</f>
        <v>0</v>
      </c>
      <c r="D792" s="409">
        <v>0</v>
      </c>
      <c r="E792" s="418" t="e">
        <f t="shared" si="130"/>
        <v>#DIV/0!</v>
      </c>
      <c r="F792" s="424">
        <f t="shared" si="136"/>
        <v>0</v>
      </c>
      <c r="G792" s="425">
        <f t="shared" si="136"/>
        <v>0</v>
      </c>
      <c r="H792" s="425">
        <f t="shared" si="136"/>
        <v>0</v>
      </c>
    </row>
    <row r="793" s="186" customFormat="true" hidden="true" spans="1:8">
      <c r="A793" s="337">
        <v>2111401</v>
      </c>
      <c r="B793" s="411" t="s">
        <v>300</v>
      </c>
      <c r="C793" s="409"/>
      <c r="D793" s="409">
        <v>0</v>
      </c>
      <c r="E793" s="418" t="e">
        <f t="shared" si="130"/>
        <v>#DIV/0!</v>
      </c>
      <c r="F793" s="204"/>
      <c r="G793" s="204"/>
      <c r="H793" s="204"/>
    </row>
    <row r="794" s="186" customFormat="true" hidden="true" spans="1:8">
      <c r="A794" s="337">
        <v>2111402</v>
      </c>
      <c r="B794" s="411" t="s">
        <v>301</v>
      </c>
      <c r="C794" s="409"/>
      <c r="D794" s="409">
        <v>0</v>
      </c>
      <c r="E794" s="418" t="e">
        <f t="shared" si="130"/>
        <v>#DIV/0!</v>
      </c>
      <c r="F794" s="204"/>
      <c r="G794" s="204"/>
      <c r="H794" s="204"/>
    </row>
    <row r="795" s="186" customFormat="true" hidden="true" spans="1:8">
      <c r="A795" s="337">
        <v>2111403</v>
      </c>
      <c r="B795" s="411" t="s">
        <v>302</v>
      </c>
      <c r="C795" s="409"/>
      <c r="D795" s="409">
        <v>0</v>
      </c>
      <c r="E795" s="418" t="e">
        <f t="shared" si="130"/>
        <v>#DIV/0!</v>
      </c>
      <c r="F795" s="204"/>
      <c r="G795" s="204"/>
      <c r="H795" s="204"/>
    </row>
    <row r="796" s="186" customFormat="true" hidden="true" spans="1:8">
      <c r="A796" s="337">
        <v>2111406</v>
      </c>
      <c r="B796" s="411" t="s">
        <v>902</v>
      </c>
      <c r="C796" s="409"/>
      <c r="D796" s="409">
        <v>0</v>
      </c>
      <c r="E796" s="418" t="e">
        <f t="shared" si="130"/>
        <v>#DIV/0!</v>
      </c>
      <c r="F796" s="204"/>
      <c r="G796" s="204"/>
      <c r="H796" s="204"/>
    </row>
    <row r="797" s="186" customFormat="true" hidden="true" spans="1:8">
      <c r="A797" s="337">
        <v>2111407</v>
      </c>
      <c r="B797" s="411" t="s">
        <v>903</v>
      </c>
      <c r="C797" s="409"/>
      <c r="D797" s="409">
        <v>0</v>
      </c>
      <c r="E797" s="418" t="e">
        <f t="shared" si="130"/>
        <v>#DIV/0!</v>
      </c>
      <c r="F797" s="204"/>
      <c r="G797" s="204"/>
      <c r="H797" s="204"/>
    </row>
    <row r="798" s="186" customFormat="true" hidden="true" spans="1:8">
      <c r="A798" s="337">
        <v>2111408</v>
      </c>
      <c r="B798" s="411" t="s">
        <v>904</v>
      </c>
      <c r="C798" s="409"/>
      <c r="D798" s="409">
        <v>0</v>
      </c>
      <c r="E798" s="418" t="e">
        <f t="shared" si="130"/>
        <v>#DIV/0!</v>
      </c>
      <c r="F798" s="204"/>
      <c r="G798" s="204"/>
      <c r="H798" s="204"/>
    </row>
    <row r="799" s="186" customFormat="true" hidden="true" spans="1:8">
      <c r="A799" s="337">
        <v>2111411</v>
      </c>
      <c r="B799" s="411" t="s">
        <v>340</v>
      </c>
      <c r="C799" s="409"/>
      <c r="D799" s="409">
        <v>0</v>
      </c>
      <c r="E799" s="418" t="e">
        <f t="shared" si="130"/>
        <v>#DIV/0!</v>
      </c>
      <c r="F799" s="204"/>
      <c r="G799" s="204"/>
      <c r="H799" s="204"/>
    </row>
    <row r="800" s="186" customFormat="true" hidden="true" spans="1:8">
      <c r="A800" s="337">
        <v>2111413</v>
      </c>
      <c r="B800" s="411" t="s">
        <v>905</v>
      </c>
      <c r="C800" s="409"/>
      <c r="D800" s="409">
        <v>0</v>
      </c>
      <c r="E800" s="418" t="e">
        <f t="shared" si="130"/>
        <v>#DIV/0!</v>
      </c>
      <c r="F800" s="204"/>
      <c r="G800" s="204"/>
      <c r="H800" s="204"/>
    </row>
    <row r="801" s="186" customFormat="true" hidden="true" spans="1:8">
      <c r="A801" s="337">
        <v>2111450</v>
      </c>
      <c r="B801" s="411" t="s">
        <v>309</v>
      </c>
      <c r="C801" s="409"/>
      <c r="D801" s="409">
        <v>0</v>
      </c>
      <c r="E801" s="418" t="e">
        <f t="shared" si="130"/>
        <v>#DIV/0!</v>
      </c>
      <c r="F801" s="204"/>
      <c r="G801" s="204"/>
      <c r="H801" s="204"/>
    </row>
    <row r="802" s="186" customFormat="true" hidden="true" spans="1:8">
      <c r="A802" s="337">
        <v>2111499</v>
      </c>
      <c r="B802" s="411" t="s">
        <v>906</v>
      </c>
      <c r="C802" s="409"/>
      <c r="D802" s="409">
        <v>0</v>
      </c>
      <c r="E802" s="418" t="e">
        <f t="shared" si="130"/>
        <v>#DIV/0!</v>
      </c>
      <c r="F802" s="204"/>
      <c r="G802" s="204"/>
      <c r="H802" s="204"/>
    </row>
    <row r="803" s="186" customFormat="true" spans="1:8">
      <c r="A803" s="337">
        <v>21199</v>
      </c>
      <c r="B803" s="411" t="s">
        <v>907</v>
      </c>
      <c r="C803" s="409">
        <f t="shared" ref="C803:H803" si="137">C804</f>
        <v>2787</v>
      </c>
      <c r="D803" s="409">
        <f t="shared" si="137"/>
        <v>9344</v>
      </c>
      <c r="E803" s="418">
        <f t="shared" si="130"/>
        <v>235.270900609975</v>
      </c>
      <c r="F803" s="430">
        <f t="shared" si="137"/>
        <v>0</v>
      </c>
      <c r="G803" s="430">
        <f t="shared" si="137"/>
        <v>0</v>
      </c>
      <c r="H803" s="430">
        <f t="shared" si="137"/>
        <v>9344</v>
      </c>
    </row>
    <row r="804" s="391" customFormat="true" spans="1:9">
      <c r="A804" s="337">
        <v>2119999</v>
      </c>
      <c r="B804" s="411" t="s">
        <v>908</v>
      </c>
      <c r="C804" s="409">
        <v>2787</v>
      </c>
      <c r="D804" s="409">
        <v>9344</v>
      </c>
      <c r="E804" s="418">
        <f t="shared" si="130"/>
        <v>235.270900609975</v>
      </c>
      <c r="F804" s="417"/>
      <c r="G804" s="417"/>
      <c r="H804" s="417">
        <v>9344</v>
      </c>
      <c r="I804" s="391">
        <v>3000</v>
      </c>
    </row>
    <row r="805" s="393" customFormat="true" spans="1:8">
      <c r="A805" s="403">
        <v>212</v>
      </c>
      <c r="B805" s="404" t="s">
        <v>909</v>
      </c>
      <c r="C805" s="405">
        <f t="shared" ref="C805:H805" si="138">SUM(C806,C817,C819,C822,C824,C826)</f>
        <v>7722</v>
      </c>
      <c r="D805" s="406">
        <v>16898</v>
      </c>
      <c r="E805" s="418">
        <f t="shared" si="130"/>
        <v>118.829318829319</v>
      </c>
      <c r="F805" s="419">
        <f t="shared" si="138"/>
        <v>10712</v>
      </c>
      <c r="G805" s="420">
        <f t="shared" si="138"/>
        <v>0</v>
      </c>
      <c r="H805" s="420">
        <f t="shared" si="138"/>
        <v>6186</v>
      </c>
    </row>
    <row r="806" s="391" customFormat="true" spans="1:8">
      <c r="A806" s="337">
        <v>21201</v>
      </c>
      <c r="B806" s="411" t="s">
        <v>910</v>
      </c>
      <c r="C806" s="408">
        <f t="shared" ref="C806:H806" si="139">SUM(C807:C816)</f>
        <v>1904</v>
      </c>
      <c r="D806" s="408">
        <f t="shared" si="139"/>
        <v>1865</v>
      </c>
      <c r="E806" s="418">
        <f t="shared" si="130"/>
        <v>-2.0483193277311</v>
      </c>
      <c r="F806" s="421">
        <f t="shared" si="139"/>
        <v>1780</v>
      </c>
      <c r="G806" s="423">
        <f t="shared" si="139"/>
        <v>0</v>
      </c>
      <c r="H806" s="423">
        <f t="shared" si="139"/>
        <v>85</v>
      </c>
    </row>
    <row r="807" s="391" customFormat="true" spans="1:8">
      <c r="A807" s="337">
        <v>2120101</v>
      </c>
      <c r="B807" s="411" t="s">
        <v>300</v>
      </c>
      <c r="C807" s="409">
        <v>387</v>
      </c>
      <c r="D807" s="409">
        <v>412</v>
      </c>
      <c r="E807" s="418">
        <f t="shared" si="130"/>
        <v>6.45994832041343</v>
      </c>
      <c r="F807" s="417">
        <v>412</v>
      </c>
      <c r="G807" s="417"/>
      <c r="H807" s="417"/>
    </row>
    <row r="808" s="391" customFormat="true" spans="1:9">
      <c r="A808" s="337">
        <v>2120102</v>
      </c>
      <c r="B808" s="411" t="s">
        <v>301</v>
      </c>
      <c r="C808" s="409">
        <v>194</v>
      </c>
      <c r="D808" s="409">
        <v>85</v>
      </c>
      <c r="E808" s="418">
        <f t="shared" si="130"/>
        <v>-56.1855670103093</v>
      </c>
      <c r="F808" s="417"/>
      <c r="G808" s="417"/>
      <c r="H808" s="417">
        <v>85</v>
      </c>
      <c r="I808" s="391" t="s">
        <v>83</v>
      </c>
    </row>
    <row r="809" s="186" customFormat="true" hidden="true" spans="1:8">
      <c r="A809" s="337">
        <v>2120103</v>
      </c>
      <c r="B809" s="411" t="s">
        <v>302</v>
      </c>
      <c r="C809" s="409"/>
      <c r="D809" s="409">
        <v>0</v>
      </c>
      <c r="E809" s="418" t="e">
        <f t="shared" si="130"/>
        <v>#DIV/0!</v>
      </c>
      <c r="F809" s="204"/>
      <c r="G809" s="204"/>
      <c r="H809" s="204"/>
    </row>
    <row r="810" s="391" customFormat="true" spans="1:8">
      <c r="A810" s="337">
        <v>2120104</v>
      </c>
      <c r="B810" s="411" t="s">
        <v>911</v>
      </c>
      <c r="C810" s="409">
        <v>303</v>
      </c>
      <c r="D810" s="409"/>
      <c r="E810" s="418">
        <f t="shared" si="130"/>
        <v>-100</v>
      </c>
      <c r="F810" s="417"/>
      <c r="G810" s="417"/>
      <c r="H810" s="417"/>
    </row>
    <row r="811" s="186" customFormat="true" hidden="true" spans="1:8">
      <c r="A811" s="337">
        <v>2120105</v>
      </c>
      <c r="B811" s="411" t="s">
        <v>912</v>
      </c>
      <c r="C811" s="409"/>
      <c r="D811" s="409">
        <v>0</v>
      </c>
      <c r="E811" s="418" t="e">
        <f t="shared" si="130"/>
        <v>#DIV/0!</v>
      </c>
      <c r="F811" s="204"/>
      <c r="G811" s="204"/>
      <c r="H811" s="204"/>
    </row>
    <row r="812" s="391" customFormat="true" spans="1:8">
      <c r="A812" s="337">
        <v>2120106</v>
      </c>
      <c r="B812" s="411" t="s">
        <v>913</v>
      </c>
      <c r="C812" s="409">
        <v>496</v>
      </c>
      <c r="D812" s="409">
        <v>494</v>
      </c>
      <c r="E812" s="418">
        <f t="shared" si="130"/>
        <v>-0.403225806451613</v>
      </c>
      <c r="F812" s="417">
        <v>494</v>
      </c>
      <c r="G812" s="417"/>
      <c r="H812" s="417"/>
    </row>
    <row r="813" s="186" customFormat="true" hidden="true" spans="1:8">
      <c r="A813" s="337">
        <v>2120107</v>
      </c>
      <c r="B813" s="411" t="s">
        <v>914</v>
      </c>
      <c r="C813" s="409"/>
      <c r="D813" s="409">
        <v>0</v>
      </c>
      <c r="E813" s="418" t="e">
        <f t="shared" si="130"/>
        <v>#DIV/0!</v>
      </c>
      <c r="F813" s="204"/>
      <c r="G813" s="204"/>
      <c r="H813" s="204"/>
    </row>
    <row r="814" s="186" customFormat="true" hidden="true" spans="1:8">
      <c r="A814" s="337">
        <v>2120109</v>
      </c>
      <c r="B814" s="411" t="s">
        <v>915</v>
      </c>
      <c r="C814" s="409"/>
      <c r="D814" s="409">
        <v>0</v>
      </c>
      <c r="E814" s="418" t="e">
        <f t="shared" si="130"/>
        <v>#DIV/0!</v>
      </c>
      <c r="F814" s="204"/>
      <c r="G814" s="204"/>
      <c r="H814" s="204"/>
    </row>
    <row r="815" s="186" customFormat="true" hidden="true" spans="1:8">
      <c r="A815" s="337">
        <v>2120110</v>
      </c>
      <c r="B815" s="411" t="s">
        <v>916</v>
      </c>
      <c r="C815" s="409"/>
      <c r="D815" s="409">
        <v>0</v>
      </c>
      <c r="E815" s="418" t="e">
        <f t="shared" si="130"/>
        <v>#DIV/0!</v>
      </c>
      <c r="F815" s="204"/>
      <c r="G815" s="204"/>
      <c r="H815" s="204"/>
    </row>
    <row r="816" s="391" customFormat="true" spans="1:8">
      <c r="A816" s="337">
        <v>2120199</v>
      </c>
      <c r="B816" s="411" t="s">
        <v>917</v>
      </c>
      <c r="C816" s="409">
        <v>524</v>
      </c>
      <c r="D816" s="409">
        <v>874</v>
      </c>
      <c r="E816" s="418">
        <f t="shared" si="130"/>
        <v>66.793893129771</v>
      </c>
      <c r="F816" s="417">
        <v>874</v>
      </c>
      <c r="G816" s="417"/>
      <c r="H816" s="417"/>
    </row>
    <row r="817" s="186" customFormat="true" hidden="true" spans="1:8">
      <c r="A817" s="337">
        <v>21202</v>
      </c>
      <c r="B817" s="411" t="s">
        <v>918</v>
      </c>
      <c r="C817" s="409">
        <f t="shared" ref="C817:H817" si="140">C818</f>
        <v>0</v>
      </c>
      <c r="D817" s="409">
        <v>0</v>
      </c>
      <c r="E817" s="418" t="e">
        <f t="shared" si="130"/>
        <v>#DIV/0!</v>
      </c>
      <c r="F817" s="430">
        <f t="shared" si="140"/>
        <v>0</v>
      </c>
      <c r="G817" s="204">
        <f t="shared" si="140"/>
        <v>0</v>
      </c>
      <c r="H817" s="204">
        <f t="shared" si="140"/>
        <v>0</v>
      </c>
    </row>
    <row r="818" s="186" customFormat="true" hidden="true" spans="1:8">
      <c r="A818" s="337">
        <v>2120201</v>
      </c>
      <c r="B818" s="411" t="s">
        <v>919</v>
      </c>
      <c r="C818" s="409"/>
      <c r="D818" s="409">
        <v>0</v>
      </c>
      <c r="E818" s="418" t="e">
        <f t="shared" si="130"/>
        <v>#DIV/0!</v>
      </c>
      <c r="F818" s="204"/>
      <c r="G818" s="425"/>
      <c r="H818" s="425"/>
    </row>
    <row r="819" s="391" customFormat="true" spans="1:8">
      <c r="A819" s="337">
        <v>21203</v>
      </c>
      <c r="B819" s="411" t="s">
        <v>920</v>
      </c>
      <c r="C819" s="408">
        <f t="shared" ref="C819:H819" si="141">SUM(C820:C821)</f>
        <v>1582</v>
      </c>
      <c r="D819" s="408">
        <f t="shared" si="141"/>
        <v>5225</v>
      </c>
      <c r="E819" s="418">
        <f t="shared" si="130"/>
        <v>230.278128950695</v>
      </c>
      <c r="F819" s="448">
        <f t="shared" si="141"/>
        <v>2179</v>
      </c>
      <c r="G819" s="423">
        <f t="shared" si="141"/>
        <v>0</v>
      </c>
      <c r="H819" s="423">
        <f t="shared" si="141"/>
        <v>3046</v>
      </c>
    </row>
    <row r="820" s="186" customFormat="true" hidden="true" spans="1:8">
      <c r="A820" s="337">
        <v>2120303</v>
      </c>
      <c r="B820" s="411" t="s">
        <v>921</v>
      </c>
      <c r="C820" s="409"/>
      <c r="D820" s="409">
        <v>0</v>
      </c>
      <c r="E820" s="418" t="e">
        <f t="shared" si="130"/>
        <v>#DIV/0!</v>
      </c>
      <c r="F820" s="204"/>
      <c r="G820" s="204"/>
      <c r="H820" s="204"/>
    </row>
    <row r="821" s="391" customFormat="true" spans="1:9">
      <c r="A821" s="337">
        <v>2120399</v>
      </c>
      <c r="B821" s="411" t="s">
        <v>922</v>
      </c>
      <c r="C821" s="409">
        <v>1582</v>
      </c>
      <c r="D821" s="409">
        <v>5225</v>
      </c>
      <c r="E821" s="418">
        <f t="shared" si="130"/>
        <v>230.278128950695</v>
      </c>
      <c r="F821" s="417">
        <v>2179</v>
      </c>
      <c r="G821" s="417"/>
      <c r="H821" s="417">
        <f>1546+1500</f>
        <v>3046</v>
      </c>
      <c r="I821" s="391" t="s">
        <v>923</v>
      </c>
    </row>
    <row r="822" s="391" customFormat="true" spans="1:8">
      <c r="A822" s="337">
        <v>21205</v>
      </c>
      <c r="B822" s="411" t="s">
        <v>924</v>
      </c>
      <c r="C822" s="409">
        <f t="shared" ref="C822:H822" si="142">C823</f>
        <v>1871</v>
      </c>
      <c r="D822" s="409">
        <f t="shared" si="142"/>
        <v>1698</v>
      </c>
      <c r="E822" s="418">
        <f t="shared" si="130"/>
        <v>-9.24639230358098</v>
      </c>
      <c r="F822" s="430">
        <f t="shared" si="142"/>
        <v>1698</v>
      </c>
      <c r="G822" s="417">
        <f t="shared" si="142"/>
        <v>0</v>
      </c>
      <c r="H822" s="417">
        <f t="shared" si="142"/>
        <v>0</v>
      </c>
    </row>
    <row r="823" s="391" customFormat="true" spans="1:8">
      <c r="A823" s="337">
        <v>2120501</v>
      </c>
      <c r="B823" s="411" t="s">
        <v>925</v>
      </c>
      <c r="C823" s="409">
        <v>1871</v>
      </c>
      <c r="D823" s="409">
        <v>1698</v>
      </c>
      <c r="E823" s="418">
        <f t="shared" si="130"/>
        <v>-9.24639230358098</v>
      </c>
      <c r="F823" s="417">
        <v>1698</v>
      </c>
      <c r="G823" s="423"/>
      <c r="H823" s="423"/>
    </row>
    <row r="824" s="186" customFormat="true" hidden="true" spans="1:8">
      <c r="A824" s="337">
        <v>21206</v>
      </c>
      <c r="B824" s="411" t="s">
        <v>926</v>
      </c>
      <c r="C824" s="409">
        <f t="shared" ref="C824:H824" si="143">C825</f>
        <v>0</v>
      </c>
      <c r="D824" s="409">
        <v>0</v>
      </c>
      <c r="E824" s="418" t="e">
        <f t="shared" si="130"/>
        <v>#DIV/0!</v>
      </c>
      <c r="F824" s="430">
        <f t="shared" si="143"/>
        <v>0</v>
      </c>
      <c r="G824" s="204">
        <f t="shared" si="143"/>
        <v>0</v>
      </c>
      <c r="H824" s="204">
        <f t="shared" si="143"/>
        <v>0</v>
      </c>
    </row>
    <row r="825" s="186" customFormat="true" hidden="true" spans="1:8">
      <c r="A825" s="337">
        <v>2120601</v>
      </c>
      <c r="B825" s="411" t="s">
        <v>927</v>
      </c>
      <c r="C825" s="409"/>
      <c r="D825" s="409">
        <v>0</v>
      </c>
      <c r="E825" s="418" t="e">
        <f t="shared" si="130"/>
        <v>#DIV/0!</v>
      </c>
      <c r="F825" s="204"/>
      <c r="G825" s="425"/>
      <c r="H825" s="425"/>
    </row>
    <row r="826" s="391" customFormat="true" spans="1:9">
      <c r="A826" s="337">
        <v>21299</v>
      </c>
      <c r="B826" s="411" t="s">
        <v>928</v>
      </c>
      <c r="C826" s="409">
        <f t="shared" ref="C826:H826" si="144">C827</f>
        <v>2365</v>
      </c>
      <c r="D826" s="409">
        <f t="shared" si="144"/>
        <v>8110</v>
      </c>
      <c r="E826" s="418">
        <f t="shared" si="130"/>
        <v>242.91754756871</v>
      </c>
      <c r="F826" s="430">
        <f t="shared" si="144"/>
        <v>5055</v>
      </c>
      <c r="G826" s="423">
        <f t="shared" si="144"/>
        <v>0</v>
      </c>
      <c r="H826" s="423">
        <f t="shared" si="144"/>
        <v>3055</v>
      </c>
      <c r="I826" s="394"/>
    </row>
    <row r="827" s="391" customFormat="true" spans="1:9">
      <c r="A827" s="337">
        <v>2129999</v>
      </c>
      <c r="B827" s="411" t="s">
        <v>929</v>
      </c>
      <c r="C827" s="409">
        <v>2365</v>
      </c>
      <c r="D827" s="409">
        <v>8110</v>
      </c>
      <c r="E827" s="418">
        <f t="shared" si="130"/>
        <v>242.91754756871</v>
      </c>
      <c r="F827" s="417">
        <v>5055</v>
      </c>
      <c r="G827" s="423"/>
      <c r="H827" s="423">
        <f>1055+2000</f>
        <v>3055</v>
      </c>
      <c r="I827" s="394" t="s">
        <v>930</v>
      </c>
    </row>
    <row r="828" s="393" customFormat="true" spans="1:8">
      <c r="A828" s="403">
        <v>213</v>
      </c>
      <c r="B828" s="404" t="s">
        <v>931</v>
      </c>
      <c r="C828" s="405">
        <f t="shared" ref="C828:H828" si="145">SUM(C829,C855,C878,C906,C913,C919,C925,C928)</f>
        <v>37305</v>
      </c>
      <c r="D828" s="405">
        <f t="shared" si="145"/>
        <v>26680</v>
      </c>
      <c r="E828" s="418">
        <f t="shared" si="130"/>
        <v>-28.4814368047179</v>
      </c>
      <c r="F828" s="419">
        <f t="shared" si="145"/>
        <v>11717</v>
      </c>
      <c r="G828" s="420">
        <f t="shared" si="145"/>
        <v>2083</v>
      </c>
      <c r="H828" s="420">
        <f t="shared" si="145"/>
        <v>12880</v>
      </c>
    </row>
    <row r="829" s="391" customFormat="true" spans="1:8">
      <c r="A829" s="337">
        <v>21301</v>
      </c>
      <c r="B829" s="411" t="s">
        <v>932</v>
      </c>
      <c r="C829" s="408">
        <f t="shared" ref="C829:H829" si="146">SUM(C830:C854)</f>
        <v>6346</v>
      </c>
      <c r="D829" s="408">
        <f t="shared" si="146"/>
        <v>4233</v>
      </c>
      <c r="E829" s="418">
        <f t="shared" si="130"/>
        <v>-33.2965647652064</v>
      </c>
      <c r="F829" s="421">
        <f t="shared" si="146"/>
        <v>2301</v>
      </c>
      <c r="G829" s="423">
        <f t="shared" si="146"/>
        <v>1279</v>
      </c>
      <c r="H829" s="423">
        <f t="shared" si="146"/>
        <v>653</v>
      </c>
    </row>
    <row r="830" s="391" customFormat="true" spans="1:8">
      <c r="A830" s="337">
        <v>2130101</v>
      </c>
      <c r="B830" s="411" t="s">
        <v>300</v>
      </c>
      <c r="C830" s="409">
        <f>299+294</f>
        <v>593</v>
      </c>
      <c r="D830" s="409">
        <v>531</v>
      </c>
      <c r="E830" s="418">
        <f t="shared" si="130"/>
        <v>-10.4553119730186</v>
      </c>
      <c r="F830" s="417">
        <v>531</v>
      </c>
      <c r="G830" s="417"/>
      <c r="H830" s="417"/>
    </row>
    <row r="831" s="391" customFormat="true" spans="1:8">
      <c r="A831" s="337">
        <v>2130102</v>
      </c>
      <c r="B831" s="411" t="s">
        <v>301</v>
      </c>
      <c r="C831" s="409">
        <f>40+27</f>
        <v>67</v>
      </c>
      <c r="D831" s="409">
        <v>48</v>
      </c>
      <c r="E831" s="418">
        <f t="shared" si="130"/>
        <v>-28.3582089552239</v>
      </c>
      <c r="F831" s="417">
        <v>41</v>
      </c>
      <c r="G831" s="417"/>
      <c r="H831" s="417">
        <v>7</v>
      </c>
    </row>
    <row r="832" s="186" customFormat="true" hidden="true" spans="1:8">
      <c r="A832" s="337">
        <v>2130103</v>
      </c>
      <c r="B832" s="411" t="s">
        <v>302</v>
      </c>
      <c r="C832" s="409"/>
      <c r="D832" s="409">
        <v>0</v>
      </c>
      <c r="E832" s="418" t="e">
        <f t="shared" si="130"/>
        <v>#DIV/0!</v>
      </c>
      <c r="F832" s="204"/>
      <c r="G832" s="204"/>
      <c r="H832" s="204"/>
    </row>
    <row r="833" s="391" customFormat="true" spans="1:8">
      <c r="A833" s="337">
        <v>2130104</v>
      </c>
      <c r="B833" s="411" t="s">
        <v>309</v>
      </c>
      <c r="C833" s="409">
        <v>1418</v>
      </c>
      <c r="D833" s="409">
        <v>1518</v>
      </c>
      <c r="E833" s="418">
        <f t="shared" si="130"/>
        <v>7.05218617771508</v>
      </c>
      <c r="F833" s="417">
        <v>1488</v>
      </c>
      <c r="G833" s="417"/>
      <c r="H833" s="417">
        <v>30</v>
      </c>
    </row>
    <row r="834" s="186" customFormat="true" hidden="true" spans="1:8">
      <c r="A834" s="337">
        <v>2130105</v>
      </c>
      <c r="B834" s="411" t="s">
        <v>933</v>
      </c>
      <c r="C834" s="409"/>
      <c r="D834" s="409">
        <v>0</v>
      </c>
      <c r="E834" s="418" t="e">
        <f t="shared" si="130"/>
        <v>#DIV/0!</v>
      </c>
      <c r="F834" s="204"/>
      <c r="G834" s="204"/>
      <c r="H834" s="204"/>
    </row>
    <row r="835" s="186" customFormat="true" hidden="true" spans="1:8">
      <c r="A835" s="337">
        <v>2130106</v>
      </c>
      <c r="B835" s="411" t="s">
        <v>934</v>
      </c>
      <c r="C835" s="409"/>
      <c r="D835" s="409">
        <v>0</v>
      </c>
      <c r="E835" s="418" t="e">
        <f t="shared" si="130"/>
        <v>#DIV/0!</v>
      </c>
      <c r="F835" s="204"/>
      <c r="G835" s="204"/>
      <c r="H835" s="204"/>
    </row>
    <row r="836" s="391" customFormat="true" spans="1:9">
      <c r="A836" s="337">
        <v>2130108</v>
      </c>
      <c r="B836" s="411" t="s">
        <v>935</v>
      </c>
      <c r="C836" s="409">
        <v>20</v>
      </c>
      <c r="D836" s="409">
        <v>15</v>
      </c>
      <c r="E836" s="418">
        <f t="shared" si="130"/>
        <v>-25</v>
      </c>
      <c r="F836" s="417"/>
      <c r="G836" s="417">
        <v>15</v>
      </c>
      <c r="H836" s="417"/>
      <c r="I836" s="391" t="s">
        <v>936</v>
      </c>
    </row>
    <row r="837" s="186" customFormat="true" spans="1:9">
      <c r="A837" s="337">
        <v>2130109</v>
      </c>
      <c r="B837" s="411" t="s">
        <v>937</v>
      </c>
      <c r="C837" s="409">
        <v>301</v>
      </c>
      <c r="D837" s="409">
        <v>152</v>
      </c>
      <c r="E837" s="418">
        <f t="shared" si="130"/>
        <v>-49.5016611295681</v>
      </c>
      <c r="F837" s="204"/>
      <c r="G837" s="204">
        <v>142</v>
      </c>
      <c r="H837" s="204">
        <v>10</v>
      </c>
      <c r="I837" s="391" t="s">
        <v>936</v>
      </c>
    </row>
    <row r="838" s="391" customFormat="true" hidden="true" spans="1:8">
      <c r="A838" s="337">
        <v>2130110</v>
      </c>
      <c r="B838" s="411" t="s">
        <v>938</v>
      </c>
      <c r="C838" s="409"/>
      <c r="D838" s="409">
        <v>0</v>
      </c>
      <c r="E838" s="418" t="e">
        <f t="shared" si="130"/>
        <v>#DIV/0!</v>
      </c>
      <c r="F838" s="417"/>
      <c r="G838" s="417"/>
      <c r="H838" s="417"/>
    </row>
    <row r="839" s="186" customFormat="true" spans="1:8">
      <c r="A839" s="337">
        <v>2130111</v>
      </c>
      <c r="B839" s="411" t="s">
        <v>939</v>
      </c>
      <c r="C839" s="409">
        <v>4</v>
      </c>
      <c r="D839" s="409">
        <v>7</v>
      </c>
      <c r="E839" s="418">
        <f t="shared" ref="E839:E902" si="147">(D839/C839-1)*100</f>
        <v>75</v>
      </c>
      <c r="F839" s="204">
        <v>6</v>
      </c>
      <c r="G839" s="204"/>
      <c r="H839" s="204">
        <v>1</v>
      </c>
    </row>
    <row r="840" s="186" customFormat="true" hidden="true" spans="1:8">
      <c r="A840" s="337">
        <v>2130112</v>
      </c>
      <c r="B840" s="411" t="s">
        <v>940</v>
      </c>
      <c r="C840" s="409"/>
      <c r="D840" s="409">
        <v>0</v>
      </c>
      <c r="E840" s="418" t="e">
        <f t="shared" si="147"/>
        <v>#DIV/0!</v>
      </c>
      <c r="F840" s="204"/>
      <c r="G840" s="204"/>
      <c r="H840" s="204"/>
    </row>
    <row r="841" s="186" customFormat="true" hidden="true" spans="1:8">
      <c r="A841" s="337">
        <v>2130114</v>
      </c>
      <c r="B841" s="411" t="s">
        <v>941</v>
      </c>
      <c r="C841" s="409"/>
      <c r="D841" s="409">
        <v>0</v>
      </c>
      <c r="E841" s="418" t="e">
        <f t="shared" si="147"/>
        <v>#DIV/0!</v>
      </c>
      <c r="F841" s="204"/>
      <c r="G841" s="204"/>
      <c r="H841" s="204"/>
    </row>
    <row r="842" s="186" customFormat="true" hidden="true" spans="1:8">
      <c r="A842" s="337">
        <v>2130119</v>
      </c>
      <c r="B842" s="411" t="s">
        <v>942</v>
      </c>
      <c r="C842" s="409"/>
      <c r="D842" s="409">
        <v>0</v>
      </c>
      <c r="E842" s="418" t="e">
        <f t="shared" si="147"/>
        <v>#DIV/0!</v>
      </c>
      <c r="F842" s="204"/>
      <c r="G842" s="204"/>
      <c r="H842" s="204"/>
    </row>
    <row r="843" s="186" customFormat="true" hidden="true" spans="1:8">
      <c r="A843" s="337">
        <v>2130120</v>
      </c>
      <c r="B843" s="411" t="s">
        <v>943</v>
      </c>
      <c r="C843" s="409"/>
      <c r="D843" s="409">
        <v>0</v>
      </c>
      <c r="E843" s="418" t="e">
        <f t="shared" si="147"/>
        <v>#DIV/0!</v>
      </c>
      <c r="F843" s="204"/>
      <c r="G843" s="204"/>
      <c r="H843" s="204"/>
    </row>
    <row r="844" s="186" customFormat="true" hidden="true" spans="1:8">
      <c r="A844" s="337">
        <v>2130121</v>
      </c>
      <c r="B844" s="411" t="s">
        <v>944</v>
      </c>
      <c r="C844" s="409"/>
      <c r="D844" s="409">
        <v>0</v>
      </c>
      <c r="E844" s="418" t="e">
        <f t="shared" si="147"/>
        <v>#DIV/0!</v>
      </c>
      <c r="F844" s="204"/>
      <c r="G844" s="204"/>
      <c r="H844" s="204"/>
    </row>
    <row r="845" s="391" customFormat="true" spans="1:9">
      <c r="A845" s="337">
        <v>2130122</v>
      </c>
      <c r="B845" s="411" t="s">
        <v>945</v>
      </c>
      <c r="C845" s="409">
        <v>3040</v>
      </c>
      <c r="D845" s="409">
        <v>1300</v>
      </c>
      <c r="E845" s="418">
        <f t="shared" si="147"/>
        <v>-57.2368421052632</v>
      </c>
      <c r="F845" s="417">
        <v>204</v>
      </c>
      <c r="G845" s="417">
        <v>526</v>
      </c>
      <c r="H845" s="417">
        <v>570</v>
      </c>
      <c r="I845" s="391" t="s">
        <v>936</v>
      </c>
    </row>
    <row r="846" s="186" customFormat="true" spans="1:9">
      <c r="A846" s="337">
        <v>2130124</v>
      </c>
      <c r="B846" s="411" t="s">
        <v>946</v>
      </c>
      <c r="C846" s="409">
        <v>364</v>
      </c>
      <c r="D846" s="409">
        <v>306</v>
      </c>
      <c r="E846" s="418">
        <f t="shared" si="147"/>
        <v>-15.9340659340659</v>
      </c>
      <c r="F846" s="204"/>
      <c r="G846" s="204">
        <v>306</v>
      </c>
      <c r="H846" s="204"/>
      <c r="I846" s="391" t="s">
        <v>936</v>
      </c>
    </row>
    <row r="847" s="186" customFormat="true" spans="1:9">
      <c r="A847" s="337">
        <v>2130125</v>
      </c>
      <c r="B847" s="411" t="s">
        <v>947</v>
      </c>
      <c r="C847" s="409">
        <v>354</v>
      </c>
      <c r="D847" s="409">
        <v>292</v>
      </c>
      <c r="E847" s="418">
        <f t="shared" si="147"/>
        <v>-17.5141242937853</v>
      </c>
      <c r="F847" s="204"/>
      <c r="G847" s="204">
        <v>290</v>
      </c>
      <c r="H847" s="204">
        <v>2</v>
      </c>
      <c r="I847" s="391" t="s">
        <v>936</v>
      </c>
    </row>
    <row r="848" s="186" customFormat="true" hidden="true" spans="1:8">
      <c r="A848" s="337">
        <v>2130126</v>
      </c>
      <c r="B848" s="411" t="s">
        <v>948</v>
      </c>
      <c r="C848" s="409"/>
      <c r="D848" s="409">
        <v>0</v>
      </c>
      <c r="E848" s="418" t="e">
        <f t="shared" si="147"/>
        <v>#DIV/0!</v>
      </c>
      <c r="F848" s="204"/>
      <c r="G848" s="204"/>
      <c r="H848" s="204"/>
    </row>
    <row r="849" s="391" customFormat="true" spans="1:8">
      <c r="A849" s="337">
        <v>2130135</v>
      </c>
      <c r="B849" s="411" t="s">
        <v>949</v>
      </c>
      <c r="C849" s="409">
        <v>3</v>
      </c>
      <c r="D849" s="409">
        <v>1</v>
      </c>
      <c r="E849" s="418">
        <f t="shared" si="147"/>
        <v>-66.6666666666667</v>
      </c>
      <c r="F849" s="417"/>
      <c r="G849" s="417"/>
      <c r="H849" s="417">
        <v>1</v>
      </c>
    </row>
    <row r="850" s="186" customFormat="true" hidden="true" spans="1:8">
      <c r="A850" s="337">
        <v>2130142</v>
      </c>
      <c r="B850" s="411" t="s">
        <v>950</v>
      </c>
      <c r="C850" s="409"/>
      <c r="D850" s="409">
        <v>0</v>
      </c>
      <c r="E850" s="418" t="e">
        <f t="shared" si="147"/>
        <v>#DIV/0!</v>
      </c>
      <c r="F850" s="204"/>
      <c r="G850" s="204"/>
      <c r="H850" s="204"/>
    </row>
    <row r="851" s="391" customFormat="true" spans="1:8">
      <c r="A851" s="337">
        <v>2130148</v>
      </c>
      <c r="B851" s="411" t="s">
        <v>951</v>
      </c>
      <c r="C851" s="409">
        <v>86</v>
      </c>
      <c r="D851" s="409">
        <v>7</v>
      </c>
      <c r="E851" s="418">
        <f t="shared" si="147"/>
        <v>-91.8604651162791</v>
      </c>
      <c r="F851" s="417"/>
      <c r="G851" s="417"/>
      <c r="H851" s="417">
        <v>7</v>
      </c>
    </row>
    <row r="852" s="186" customFormat="true" hidden="true" spans="1:8">
      <c r="A852" s="337">
        <v>2130152</v>
      </c>
      <c r="B852" s="411" t="s">
        <v>952</v>
      </c>
      <c r="C852" s="409"/>
      <c r="D852" s="409">
        <v>0</v>
      </c>
      <c r="E852" s="418" t="e">
        <f t="shared" si="147"/>
        <v>#DIV/0!</v>
      </c>
      <c r="F852" s="204"/>
      <c r="G852" s="204"/>
      <c r="H852" s="204"/>
    </row>
    <row r="853" s="186" customFormat="true" hidden="true" spans="1:8">
      <c r="A853" s="337">
        <v>2130153</v>
      </c>
      <c r="B853" s="411" t="s">
        <v>953</v>
      </c>
      <c r="C853" s="409"/>
      <c r="D853" s="409">
        <v>0</v>
      </c>
      <c r="E853" s="418" t="e">
        <f t="shared" si="147"/>
        <v>#DIV/0!</v>
      </c>
      <c r="F853" s="204"/>
      <c r="G853" s="204"/>
      <c r="H853" s="204"/>
    </row>
    <row r="854" s="391" customFormat="true" spans="1:8">
      <c r="A854" s="337">
        <v>2130199</v>
      </c>
      <c r="B854" s="411" t="s">
        <v>954</v>
      </c>
      <c r="C854" s="409">
        <v>96</v>
      </c>
      <c r="D854" s="409">
        <v>56</v>
      </c>
      <c r="E854" s="418">
        <f t="shared" si="147"/>
        <v>-41.6666666666667</v>
      </c>
      <c r="F854" s="417">
        <v>31</v>
      </c>
      <c r="G854" s="417"/>
      <c r="H854" s="417">
        <v>25</v>
      </c>
    </row>
    <row r="855" s="391" customFormat="true" spans="1:8">
      <c r="A855" s="337">
        <v>21302</v>
      </c>
      <c r="B855" s="411" t="s">
        <v>955</v>
      </c>
      <c r="C855" s="408">
        <f t="shared" ref="C855:H855" si="148">SUM(C856:C877)</f>
        <v>10208</v>
      </c>
      <c r="D855" s="408">
        <f t="shared" si="148"/>
        <v>9117</v>
      </c>
      <c r="E855" s="418">
        <f t="shared" si="147"/>
        <v>-10.6876959247649</v>
      </c>
      <c r="F855" s="421">
        <f t="shared" si="148"/>
        <v>7775</v>
      </c>
      <c r="G855" s="423">
        <f t="shared" si="148"/>
        <v>422</v>
      </c>
      <c r="H855" s="423">
        <f t="shared" si="148"/>
        <v>920</v>
      </c>
    </row>
    <row r="856" s="186" customFormat="true" spans="1:8">
      <c r="A856" s="337">
        <v>2130201</v>
      </c>
      <c r="B856" s="411" t="s">
        <v>300</v>
      </c>
      <c r="C856" s="409"/>
      <c r="D856" s="409">
        <v>133</v>
      </c>
      <c r="E856" s="418"/>
      <c r="F856" s="204">
        <v>133</v>
      </c>
      <c r="G856" s="204"/>
      <c r="H856" s="204"/>
    </row>
    <row r="857" s="186" customFormat="true" hidden="true" spans="1:8">
      <c r="A857" s="337">
        <v>2130202</v>
      </c>
      <c r="B857" s="411" t="s">
        <v>301</v>
      </c>
      <c r="C857" s="409"/>
      <c r="D857" s="409">
        <v>0</v>
      </c>
      <c r="E857" s="418" t="e">
        <f t="shared" si="147"/>
        <v>#DIV/0!</v>
      </c>
      <c r="F857" s="204"/>
      <c r="G857" s="204"/>
      <c r="H857" s="204"/>
    </row>
    <row r="858" s="186" customFormat="true" hidden="true" spans="1:8">
      <c r="A858" s="337">
        <v>2130203</v>
      </c>
      <c r="B858" s="411" t="s">
        <v>302</v>
      </c>
      <c r="C858" s="409"/>
      <c r="D858" s="409">
        <v>0</v>
      </c>
      <c r="E858" s="418" t="e">
        <f t="shared" si="147"/>
        <v>#DIV/0!</v>
      </c>
      <c r="F858" s="204"/>
      <c r="G858" s="204"/>
      <c r="H858" s="204"/>
    </row>
    <row r="859" s="391" customFormat="true" spans="1:8">
      <c r="A859" s="337">
        <v>2130204</v>
      </c>
      <c r="B859" s="411" t="s">
        <v>956</v>
      </c>
      <c r="C859" s="409">
        <v>8751</v>
      </c>
      <c r="D859" s="409">
        <v>7434</v>
      </c>
      <c r="E859" s="418">
        <f t="shared" si="147"/>
        <v>-15.0497086047309</v>
      </c>
      <c r="F859" s="417">
        <v>7432</v>
      </c>
      <c r="G859" s="417"/>
      <c r="H859" s="417">
        <v>2</v>
      </c>
    </row>
    <row r="860" s="391" customFormat="true" spans="1:8">
      <c r="A860" s="337">
        <v>2130205</v>
      </c>
      <c r="B860" s="411" t="s">
        <v>957</v>
      </c>
      <c r="C860" s="409">
        <v>346</v>
      </c>
      <c r="D860" s="409">
        <v>261</v>
      </c>
      <c r="E860" s="418">
        <f t="shared" si="147"/>
        <v>-24.5664739884393</v>
      </c>
      <c r="F860" s="417"/>
      <c r="G860" s="417"/>
      <c r="H860" s="417">
        <v>261</v>
      </c>
    </row>
    <row r="861" s="186" customFormat="true" spans="1:9">
      <c r="A861" s="337">
        <v>2130206</v>
      </c>
      <c r="B861" s="411" t="s">
        <v>958</v>
      </c>
      <c r="C861" s="409">
        <v>163</v>
      </c>
      <c r="D861" s="409">
        <v>334</v>
      </c>
      <c r="E861" s="418">
        <f t="shared" si="147"/>
        <v>104.907975460123</v>
      </c>
      <c r="F861" s="204"/>
      <c r="G861" s="204">
        <f>200+131</f>
        <v>331</v>
      </c>
      <c r="H861" s="204">
        <v>3</v>
      </c>
      <c r="I861" s="186" t="s">
        <v>959</v>
      </c>
    </row>
    <row r="862" s="391" customFormat="true" hidden="true" spans="1:8">
      <c r="A862" s="337">
        <v>2130207</v>
      </c>
      <c r="B862" s="411" t="s">
        <v>960</v>
      </c>
      <c r="C862" s="409"/>
      <c r="D862" s="409">
        <v>0</v>
      </c>
      <c r="E862" s="418" t="e">
        <f t="shared" si="147"/>
        <v>#DIV/0!</v>
      </c>
      <c r="F862" s="417"/>
      <c r="G862" s="417"/>
      <c r="H862" s="417"/>
    </row>
    <row r="863" s="391" customFormat="true" spans="1:8">
      <c r="A863" s="337">
        <v>2130209</v>
      </c>
      <c r="B863" s="411" t="s">
        <v>961</v>
      </c>
      <c r="C863" s="409">
        <v>12</v>
      </c>
      <c r="D863" s="409"/>
      <c r="E863" s="418">
        <f t="shared" si="147"/>
        <v>-100</v>
      </c>
      <c r="F863" s="417"/>
      <c r="G863" s="417"/>
      <c r="H863" s="417"/>
    </row>
    <row r="864" s="391" customFormat="true" hidden="true" spans="1:8">
      <c r="A864" s="337">
        <v>2130211</v>
      </c>
      <c r="B864" s="411" t="s">
        <v>962</v>
      </c>
      <c r="C864" s="409"/>
      <c r="D864" s="409">
        <v>0</v>
      </c>
      <c r="E864" s="418" t="e">
        <f t="shared" si="147"/>
        <v>#DIV/0!</v>
      </c>
      <c r="F864" s="417"/>
      <c r="G864" s="417"/>
      <c r="H864" s="417"/>
    </row>
    <row r="865" s="391" customFormat="true" spans="1:8">
      <c r="A865" s="337">
        <v>2130212</v>
      </c>
      <c r="B865" s="411" t="s">
        <v>963</v>
      </c>
      <c r="C865" s="409">
        <v>642</v>
      </c>
      <c r="D865" s="409">
        <v>188</v>
      </c>
      <c r="E865" s="418">
        <f t="shared" si="147"/>
        <v>-70.7165109034268</v>
      </c>
      <c r="F865" s="417"/>
      <c r="G865" s="417"/>
      <c r="H865" s="417">
        <v>188</v>
      </c>
    </row>
    <row r="866" s="186" customFormat="true" hidden="true" spans="1:8">
      <c r="A866" s="337">
        <v>2130213</v>
      </c>
      <c r="B866" s="411" t="s">
        <v>964</v>
      </c>
      <c r="C866" s="409"/>
      <c r="D866" s="409">
        <v>0</v>
      </c>
      <c r="E866" s="418" t="e">
        <f t="shared" si="147"/>
        <v>#DIV/0!</v>
      </c>
      <c r="F866" s="204"/>
      <c r="G866" s="204"/>
      <c r="H866" s="204"/>
    </row>
    <row r="867" s="186" customFormat="true" hidden="true" spans="1:8">
      <c r="A867" s="337">
        <v>2130217</v>
      </c>
      <c r="B867" s="411" t="s">
        <v>965</v>
      </c>
      <c r="C867" s="409"/>
      <c r="D867" s="409">
        <v>0</v>
      </c>
      <c r="E867" s="418" t="e">
        <f t="shared" si="147"/>
        <v>#DIV/0!</v>
      </c>
      <c r="F867" s="204"/>
      <c r="G867" s="204"/>
      <c r="H867" s="204"/>
    </row>
    <row r="868" s="186" customFormat="true" hidden="true" spans="1:8">
      <c r="A868" s="337">
        <v>2130220</v>
      </c>
      <c r="B868" s="411" t="s">
        <v>966</v>
      </c>
      <c r="C868" s="409"/>
      <c r="D868" s="409">
        <v>0</v>
      </c>
      <c r="E868" s="418" t="e">
        <f t="shared" si="147"/>
        <v>#DIV/0!</v>
      </c>
      <c r="F868" s="204"/>
      <c r="G868" s="204"/>
      <c r="H868" s="204"/>
    </row>
    <row r="869" s="186" customFormat="true" hidden="true" spans="1:8">
      <c r="A869" s="337">
        <v>2130221</v>
      </c>
      <c r="B869" s="411" t="s">
        <v>967</v>
      </c>
      <c r="C869" s="409"/>
      <c r="D869" s="409">
        <v>0</v>
      </c>
      <c r="E869" s="418" t="e">
        <f t="shared" si="147"/>
        <v>#DIV/0!</v>
      </c>
      <c r="F869" s="204"/>
      <c r="G869" s="204"/>
      <c r="H869" s="204"/>
    </row>
    <row r="870" s="186" customFormat="true" hidden="true" spans="1:8">
      <c r="A870" s="337">
        <v>2130223</v>
      </c>
      <c r="B870" s="411" t="s">
        <v>968</v>
      </c>
      <c r="C870" s="409"/>
      <c r="D870" s="409">
        <v>0</v>
      </c>
      <c r="E870" s="418" t="e">
        <f t="shared" si="147"/>
        <v>#DIV/0!</v>
      </c>
      <c r="F870" s="204"/>
      <c r="G870" s="204"/>
      <c r="H870" s="204"/>
    </row>
    <row r="871" s="186" customFormat="true" hidden="true" spans="1:8">
      <c r="A871" s="337">
        <v>2130226</v>
      </c>
      <c r="B871" s="411" t="s">
        <v>969</v>
      </c>
      <c r="C871" s="409"/>
      <c r="D871" s="409">
        <v>0</v>
      </c>
      <c r="E871" s="418" t="e">
        <f t="shared" si="147"/>
        <v>#DIV/0!</v>
      </c>
      <c r="F871" s="204"/>
      <c r="G871" s="204"/>
      <c r="H871" s="204"/>
    </row>
    <row r="872" s="186" customFormat="true" hidden="true" spans="1:8">
      <c r="A872" s="337">
        <v>2130227</v>
      </c>
      <c r="B872" s="411" t="s">
        <v>970</v>
      </c>
      <c r="C872" s="409"/>
      <c r="D872" s="409">
        <v>0</v>
      </c>
      <c r="E872" s="418" t="e">
        <f t="shared" si="147"/>
        <v>#DIV/0!</v>
      </c>
      <c r="F872" s="204"/>
      <c r="G872" s="204"/>
      <c r="H872" s="204"/>
    </row>
    <row r="873" s="391" customFormat="true" spans="1:9">
      <c r="A873" s="337">
        <v>2130234</v>
      </c>
      <c r="B873" s="411" t="s">
        <v>971</v>
      </c>
      <c r="C873" s="409">
        <v>93</v>
      </c>
      <c r="D873" s="409">
        <v>115</v>
      </c>
      <c r="E873" s="418">
        <f t="shared" si="147"/>
        <v>23.6559139784946</v>
      </c>
      <c r="F873" s="417">
        <v>10</v>
      </c>
      <c r="G873" s="417">
        <v>77</v>
      </c>
      <c r="H873" s="417">
        <v>28</v>
      </c>
      <c r="I873" s="186" t="s">
        <v>959</v>
      </c>
    </row>
    <row r="874" s="186" customFormat="true" spans="1:8">
      <c r="A874" s="337">
        <v>2130236</v>
      </c>
      <c r="B874" s="411" t="s">
        <v>972</v>
      </c>
      <c r="C874" s="409">
        <v>2</v>
      </c>
      <c r="D874" s="409">
        <v>8</v>
      </c>
      <c r="E874" s="418">
        <f t="shared" si="147"/>
        <v>300</v>
      </c>
      <c r="F874" s="204"/>
      <c r="G874" s="204"/>
      <c r="H874" s="204">
        <v>8</v>
      </c>
    </row>
    <row r="875" s="186" customFormat="true" hidden="true" spans="1:8">
      <c r="A875" s="337">
        <v>2130237</v>
      </c>
      <c r="B875" s="411" t="s">
        <v>940</v>
      </c>
      <c r="C875" s="409"/>
      <c r="D875" s="409">
        <v>0</v>
      </c>
      <c r="E875" s="418" t="e">
        <f t="shared" si="147"/>
        <v>#DIV/0!</v>
      </c>
      <c r="F875" s="204"/>
      <c r="G875" s="204"/>
      <c r="H875" s="204"/>
    </row>
    <row r="876" s="186" customFormat="true" hidden="true" spans="1:8">
      <c r="A876" s="337">
        <v>2130238</v>
      </c>
      <c r="B876" s="411" t="s">
        <v>973</v>
      </c>
      <c r="C876" s="409"/>
      <c r="D876" s="409">
        <v>0</v>
      </c>
      <c r="E876" s="418" t="e">
        <f t="shared" si="147"/>
        <v>#DIV/0!</v>
      </c>
      <c r="F876" s="204"/>
      <c r="G876" s="204"/>
      <c r="H876" s="204"/>
    </row>
    <row r="877" s="186" customFormat="true" spans="1:8">
      <c r="A877" s="337">
        <v>2130299</v>
      </c>
      <c r="B877" s="411" t="s">
        <v>974</v>
      </c>
      <c r="C877" s="409">
        <v>199</v>
      </c>
      <c r="D877" s="409">
        <v>644</v>
      </c>
      <c r="E877" s="418">
        <f t="shared" si="147"/>
        <v>223.618090452261</v>
      </c>
      <c r="F877" s="204">
        <v>200</v>
      </c>
      <c r="G877" s="204">
        <v>14</v>
      </c>
      <c r="H877" s="204">
        <v>430</v>
      </c>
    </row>
    <row r="878" s="391" customFormat="true" spans="1:8">
      <c r="A878" s="337">
        <v>21303</v>
      </c>
      <c r="B878" s="411" t="s">
        <v>975</v>
      </c>
      <c r="C878" s="408">
        <f t="shared" ref="C878:H878" si="149">SUM(C879:C905)</f>
        <v>946</v>
      </c>
      <c r="D878" s="408">
        <f t="shared" si="149"/>
        <v>1474</v>
      </c>
      <c r="E878" s="418">
        <f t="shared" si="147"/>
        <v>55.8139534883721</v>
      </c>
      <c r="F878" s="421">
        <f t="shared" si="149"/>
        <v>1413</v>
      </c>
      <c r="G878" s="423">
        <f t="shared" si="149"/>
        <v>0</v>
      </c>
      <c r="H878" s="423">
        <f t="shared" si="149"/>
        <v>61</v>
      </c>
    </row>
    <row r="879" s="391" customFormat="true" spans="1:8">
      <c r="A879" s="337">
        <v>2130301</v>
      </c>
      <c r="B879" s="411" t="s">
        <v>300</v>
      </c>
      <c r="C879" s="409">
        <v>209</v>
      </c>
      <c r="D879" s="409">
        <v>212</v>
      </c>
      <c r="E879" s="418">
        <f t="shared" si="147"/>
        <v>1.43540669856459</v>
      </c>
      <c r="F879" s="417">
        <v>212</v>
      </c>
      <c r="G879" s="417"/>
      <c r="H879" s="417"/>
    </row>
    <row r="880" s="391" customFormat="true" spans="1:8">
      <c r="A880" s="337">
        <v>2130302</v>
      </c>
      <c r="B880" s="411" t="s">
        <v>301</v>
      </c>
      <c r="C880" s="409">
        <v>25</v>
      </c>
      <c r="D880" s="409">
        <v>20</v>
      </c>
      <c r="E880" s="418">
        <f t="shared" si="147"/>
        <v>-20</v>
      </c>
      <c r="F880" s="417">
        <v>20</v>
      </c>
      <c r="G880" s="417"/>
      <c r="H880" s="417"/>
    </row>
    <row r="881" s="186" customFormat="true" hidden="true" spans="1:8">
      <c r="A881" s="337">
        <v>2130303</v>
      </c>
      <c r="B881" s="411" t="s">
        <v>302</v>
      </c>
      <c r="C881" s="409"/>
      <c r="D881" s="409">
        <v>0</v>
      </c>
      <c r="E881" s="418" t="e">
        <f t="shared" si="147"/>
        <v>#DIV/0!</v>
      </c>
      <c r="F881" s="204"/>
      <c r="G881" s="204"/>
      <c r="H881" s="204"/>
    </row>
    <row r="882" s="391" customFormat="true" spans="1:8">
      <c r="A882" s="337">
        <v>2130304</v>
      </c>
      <c r="B882" s="411" t="s">
        <v>976</v>
      </c>
      <c r="C882" s="409">
        <v>359</v>
      </c>
      <c r="D882" s="409">
        <v>376</v>
      </c>
      <c r="E882" s="418">
        <f t="shared" si="147"/>
        <v>4.73537604456824</v>
      </c>
      <c r="F882" s="417">
        <v>376</v>
      </c>
      <c r="G882" s="417"/>
      <c r="H882" s="417"/>
    </row>
    <row r="883" s="391" customFormat="true" spans="1:8">
      <c r="A883" s="337">
        <v>2130305</v>
      </c>
      <c r="B883" s="411" t="s">
        <v>977</v>
      </c>
      <c r="C883" s="409">
        <v>50</v>
      </c>
      <c r="D883" s="409">
        <v>3</v>
      </c>
      <c r="E883" s="418">
        <f t="shared" si="147"/>
        <v>-94</v>
      </c>
      <c r="F883" s="417"/>
      <c r="G883" s="417"/>
      <c r="H883" s="417">
        <v>3</v>
      </c>
    </row>
    <row r="884" s="186" customFormat="true" hidden="true" spans="1:8">
      <c r="A884" s="337">
        <v>2130306</v>
      </c>
      <c r="B884" s="411" t="s">
        <v>978</v>
      </c>
      <c r="C884" s="409"/>
      <c r="D884" s="409">
        <v>0</v>
      </c>
      <c r="E884" s="418" t="e">
        <f t="shared" si="147"/>
        <v>#DIV/0!</v>
      </c>
      <c r="F884" s="204"/>
      <c r="G884" s="204"/>
      <c r="H884" s="204"/>
    </row>
    <row r="885" s="186" customFormat="true" hidden="true" spans="1:8">
      <c r="A885" s="337">
        <v>2130307</v>
      </c>
      <c r="B885" s="411" t="s">
        <v>979</v>
      </c>
      <c r="C885" s="409"/>
      <c r="D885" s="409">
        <v>0</v>
      </c>
      <c r="E885" s="418" t="e">
        <f t="shared" si="147"/>
        <v>#DIV/0!</v>
      </c>
      <c r="F885" s="204"/>
      <c r="G885" s="204"/>
      <c r="H885" s="204"/>
    </row>
    <row r="886" s="186" customFormat="true" hidden="true" spans="1:8">
      <c r="A886" s="337">
        <v>2130308</v>
      </c>
      <c r="B886" s="411" t="s">
        <v>980</v>
      </c>
      <c r="C886" s="409"/>
      <c r="D886" s="409">
        <v>0</v>
      </c>
      <c r="E886" s="418" t="e">
        <f t="shared" si="147"/>
        <v>#DIV/0!</v>
      </c>
      <c r="F886" s="204"/>
      <c r="G886" s="204"/>
      <c r="H886" s="204"/>
    </row>
    <row r="887" s="186" customFormat="true" hidden="true" spans="1:8">
      <c r="A887" s="337">
        <v>2130309</v>
      </c>
      <c r="B887" s="411" t="s">
        <v>981</v>
      </c>
      <c r="C887" s="409"/>
      <c r="D887" s="409">
        <v>0</v>
      </c>
      <c r="E887" s="418" t="e">
        <f t="shared" si="147"/>
        <v>#DIV/0!</v>
      </c>
      <c r="F887" s="204"/>
      <c r="G887" s="204"/>
      <c r="H887" s="204"/>
    </row>
    <row r="888" s="391" customFormat="true" spans="1:8">
      <c r="A888" s="337">
        <v>2130310</v>
      </c>
      <c r="B888" s="411" t="s">
        <v>982</v>
      </c>
      <c r="C888" s="409">
        <v>165</v>
      </c>
      <c r="D888" s="409">
        <v>179</v>
      </c>
      <c r="E888" s="418">
        <f t="shared" si="147"/>
        <v>8.4848484848485</v>
      </c>
      <c r="F888" s="417">
        <v>165</v>
      </c>
      <c r="G888" s="417"/>
      <c r="H888" s="417">
        <v>14</v>
      </c>
    </row>
    <row r="889" s="186" customFormat="true" spans="1:8">
      <c r="A889" s="337">
        <v>2130311</v>
      </c>
      <c r="B889" s="411" t="s">
        <v>983</v>
      </c>
      <c r="C889" s="409"/>
      <c r="D889" s="409">
        <v>5</v>
      </c>
      <c r="E889" s="418"/>
      <c r="F889" s="204"/>
      <c r="G889" s="204"/>
      <c r="H889" s="204">
        <v>5</v>
      </c>
    </row>
    <row r="890" s="186" customFormat="true" hidden="true" spans="1:8">
      <c r="A890" s="337">
        <v>2130312</v>
      </c>
      <c r="B890" s="411" t="s">
        <v>984</v>
      </c>
      <c r="C890" s="409"/>
      <c r="D890" s="409">
        <v>0</v>
      </c>
      <c r="E890" s="418" t="e">
        <f t="shared" si="147"/>
        <v>#DIV/0!</v>
      </c>
      <c r="F890" s="204"/>
      <c r="G890" s="204"/>
      <c r="H890" s="204"/>
    </row>
    <row r="891" s="186" customFormat="true" hidden="true" spans="1:8">
      <c r="A891" s="337">
        <v>2130313</v>
      </c>
      <c r="B891" s="411" t="s">
        <v>985</v>
      </c>
      <c r="C891" s="409"/>
      <c r="D891" s="409">
        <v>0</v>
      </c>
      <c r="E891" s="418" t="e">
        <f t="shared" si="147"/>
        <v>#DIV/0!</v>
      </c>
      <c r="F891" s="204"/>
      <c r="G891" s="204"/>
      <c r="H891" s="204"/>
    </row>
    <row r="892" s="186" customFormat="true" hidden="true" spans="1:8">
      <c r="A892" s="337">
        <v>2130314</v>
      </c>
      <c r="B892" s="411" t="s">
        <v>986</v>
      </c>
      <c r="C892" s="409"/>
      <c r="D892" s="409">
        <v>0</v>
      </c>
      <c r="E892" s="418" t="e">
        <f t="shared" si="147"/>
        <v>#DIV/0!</v>
      </c>
      <c r="F892" s="204"/>
      <c r="G892" s="204"/>
      <c r="H892" s="204"/>
    </row>
    <row r="893" s="186" customFormat="true" hidden="true" spans="1:8">
      <c r="A893" s="337">
        <v>2130315</v>
      </c>
      <c r="B893" s="411" t="s">
        <v>987</v>
      </c>
      <c r="C893" s="409"/>
      <c r="D893" s="409">
        <v>0</v>
      </c>
      <c r="E893" s="418" t="e">
        <f t="shared" si="147"/>
        <v>#DIV/0!</v>
      </c>
      <c r="F893" s="204"/>
      <c r="G893" s="204"/>
      <c r="H893" s="204"/>
    </row>
    <row r="894" s="186" customFormat="true" hidden="true" spans="1:8">
      <c r="A894" s="337">
        <v>2130316</v>
      </c>
      <c r="B894" s="411" t="s">
        <v>988</v>
      </c>
      <c r="C894" s="409"/>
      <c r="D894" s="409">
        <v>0</v>
      </c>
      <c r="E894" s="418" t="e">
        <f t="shared" si="147"/>
        <v>#DIV/0!</v>
      </c>
      <c r="F894" s="204"/>
      <c r="G894" s="204"/>
      <c r="H894" s="204"/>
    </row>
    <row r="895" s="186" customFormat="true" hidden="true" spans="1:8">
      <c r="A895" s="337">
        <v>2130317</v>
      </c>
      <c r="B895" s="411" t="s">
        <v>989</v>
      </c>
      <c r="C895" s="409"/>
      <c r="D895" s="409">
        <v>0</v>
      </c>
      <c r="E895" s="418" t="e">
        <f t="shared" si="147"/>
        <v>#DIV/0!</v>
      </c>
      <c r="F895" s="204"/>
      <c r="G895" s="204"/>
      <c r="H895" s="204"/>
    </row>
    <row r="896" s="186" customFormat="true" hidden="true" spans="1:8">
      <c r="A896" s="337">
        <v>2130318</v>
      </c>
      <c r="B896" s="411" t="s">
        <v>990</v>
      </c>
      <c r="C896" s="409"/>
      <c r="D896" s="409">
        <v>0</v>
      </c>
      <c r="E896" s="418" t="e">
        <f t="shared" si="147"/>
        <v>#DIV/0!</v>
      </c>
      <c r="F896" s="204"/>
      <c r="G896" s="204"/>
      <c r="H896" s="204"/>
    </row>
    <row r="897" s="186" customFormat="true" hidden="true" spans="1:8">
      <c r="A897" s="337">
        <v>2130319</v>
      </c>
      <c r="B897" s="411" t="s">
        <v>991</v>
      </c>
      <c r="C897" s="409"/>
      <c r="D897" s="409">
        <v>0</v>
      </c>
      <c r="E897" s="418" t="e">
        <f t="shared" si="147"/>
        <v>#DIV/0!</v>
      </c>
      <c r="F897" s="204"/>
      <c r="G897" s="204"/>
      <c r="H897" s="204"/>
    </row>
    <row r="898" s="186" customFormat="true" hidden="true" spans="1:8">
      <c r="A898" s="337">
        <v>2130321</v>
      </c>
      <c r="B898" s="411" t="s">
        <v>992</v>
      </c>
      <c r="C898" s="409"/>
      <c r="D898" s="409">
        <v>0</v>
      </c>
      <c r="E898" s="418" t="e">
        <f t="shared" si="147"/>
        <v>#DIV/0!</v>
      </c>
      <c r="F898" s="204"/>
      <c r="G898" s="204"/>
      <c r="H898" s="204"/>
    </row>
    <row r="899" s="186" customFormat="true" hidden="true" spans="1:8">
      <c r="A899" s="337">
        <v>2130322</v>
      </c>
      <c r="B899" s="411" t="s">
        <v>993</v>
      </c>
      <c r="C899" s="409"/>
      <c r="D899" s="409">
        <v>0</v>
      </c>
      <c r="E899" s="418" t="e">
        <f t="shared" si="147"/>
        <v>#DIV/0!</v>
      </c>
      <c r="F899" s="204"/>
      <c r="G899" s="204"/>
      <c r="H899" s="204"/>
    </row>
    <row r="900" s="186" customFormat="true" hidden="true" spans="1:8">
      <c r="A900" s="337">
        <v>2130333</v>
      </c>
      <c r="B900" s="411" t="s">
        <v>968</v>
      </c>
      <c r="C900" s="409"/>
      <c r="D900" s="409">
        <v>0</v>
      </c>
      <c r="E900" s="418" t="e">
        <f t="shared" si="147"/>
        <v>#DIV/0!</v>
      </c>
      <c r="F900" s="204"/>
      <c r="G900" s="204"/>
      <c r="H900" s="204"/>
    </row>
    <row r="901" s="186" customFormat="true" hidden="true" spans="1:8">
      <c r="A901" s="337">
        <v>2130334</v>
      </c>
      <c r="B901" s="411" t="s">
        <v>994</v>
      </c>
      <c r="C901" s="409"/>
      <c r="D901" s="409">
        <v>0</v>
      </c>
      <c r="E901" s="418" t="e">
        <f t="shared" si="147"/>
        <v>#DIV/0!</v>
      </c>
      <c r="F901" s="204"/>
      <c r="G901" s="204"/>
      <c r="H901" s="204"/>
    </row>
    <row r="902" s="186" customFormat="true" hidden="true" spans="1:8">
      <c r="A902" s="337">
        <v>2130335</v>
      </c>
      <c r="B902" s="411" t="s">
        <v>995</v>
      </c>
      <c r="C902" s="409"/>
      <c r="D902" s="409">
        <v>0</v>
      </c>
      <c r="E902" s="418" t="e">
        <f t="shared" si="147"/>
        <v>#DIV/0!</v>
      </c>
      <c r="F902" s="204"/>
      <c r="G902" s="204"/>
      <c r="H902" s="204"/>
    </row>
    <row r="903" s="186" customFormat="true" hidden="true" spans="1:8">
      <c r="A903" s="337">
        <v>2130336</v>
      </c>
      <c r="B903" s="411" t="s">
        <v>996</v>
      </c>
      <c r="C903" s="409"/>
      <c r="D903" s="409">
        <v>0</v>
      </c>
      <c r="E903" s="418" t="e">
        <f t="shared" ref="E903:E966" si="150">(D903/C903-1)*100</f>
        <v>#DIV/0!</v>
      </c>
      <c r="F903" s="204"/>
      <c r="G903" s="204"/>
      <c r="H903" s="204"/>
    </row>
    <row r="904" s="186" customFormat="true" hidden="true" spans="1:8">
      <c r="A904" s="337">
        <v>2130337</v>
      </c>
      <c r="B904" s="411" t="s">
        <v>997</v>
      </c>
      <c r="C904" s="409"/>
      <c r="D904" s="409">
        <v>0</v>
      </c>
      <c r="E904" s="418" t="e">
        <f t="shared" si="150"/>
        <v>#DIV/0!</v>
      </c>
      <c r="F904" s="204"/>
      <c r="G904" s="204"/>
      <c r="H904" s="204"/>
    </row>
    <row r="905" s="391" customFormat="true" spans="1:8">
      <c r="A905" s="337">
        <v>2130399</v>
      </c>
      <c r="B905" s="411" t="s">
        <v>998</v>
      </c>
      <c r="C905" s="409">
        <v>138</v>
      </c>
      <c r="D905" s="409">
        <v>679</v>
      </c>
      <c r="E905" s="418">
        <f t="shared" si="150"/>
        <v>392.028985507246</v>
      </c>
      <c r="F905" s="417">
        <v>640</v>
      </c>
      <c r="G905" s="417"/>
      <c r="H905" s="417">
        <v>39</v>
      </c>
    </row>
    <row r="906" s="391" customFormat="true" spans="1:8">
      <c r="A906" s="337">
        <v>21305</v>
      </c>
      <c r="B906" s="411" t="s">
        <v>999</v>
      </c>
      <c r="C906" s="408"/>
      <c r="D906" s="408">
        <f t="shared" ref="C906:H906" si="151">SUM(D907:D912)</f>
        <v>1</v>
      </c>
      <c r="E906" s="418"/>
      <c r="F906" s="421">
        <f t="shared" si="151"/>
        <v>0</v>
      </c>
      <c r="G906" s="423">
        <f t="shared" si="151"/>
        <v>0</v>
      </c>
      <c r="H906" s="423">
        <f t="shared" si="151"/>
        <v>1</v>
      </c>
    </row>
    <row r="907" s="186" customFormat="true" hidden="true" spans="1:8">
      <c r="A907" s="337">
        <v>2130504</v>
      </c>
      <c r="B907" s="411" t="s">
        <v>1000</v>
      </c>
      <c r="C907" s="409"/>
      <c r="D907" s="409">
        <v>0</v>
      </c>
      <c r="E907" s="418"/>
      <c r="F907" s="204"/>
      <c r="G907" s="204"/>
      <c r="H907" s="204"/>
    </row>
    <row r="908" s="186" customFormat="true" hidden="true" spans="1:8">
      <c r="A908" s="337">
        <v>2130505</v>
      </c>
      <c r="B908" s="411" t="s">
        <v>1001</v>
      </c>
      <c r="C908" s="409"/>
      <c r="D908" s="409">
        <v>0</v>
      </c>
      <c r="E908" s="418"/>
      <c r="F908" s="204"/>
      <c r="G908" s="204"/>
      <c r="H908" s="204"/>
    </row>
    <row r="909" s="186" customFormat="true" hidden="true" spans="1:8">
      <c r="A909" s="337">
        <v>2130506</v>
      </c>
      <c r="B909" s="411" t="s">
        <v>1002</v>
      </c>
      <c r="C909" s="409"/>
      <c r="D909" s="409">
        <v>0</v>
      </c>
      <c r="E909" s="418"/>
      <c r="F909" s="204"/>
      <c r="G909" s="204"/>
      <c r="H909" s="204"/>
    </row>
    <row r="910" s="186" customFormat="true" hidden="true" spans="1:8">
      <c r="A910" s="337">
        <v>2130507</v>
      </c>
      <c r="B910" s="411" t="s">
        <v>1003</v>
      </c>
      <c r="C910" s="409"/>
      <c r="D910" s="409">
        <v>0</v>
      </c>
      <c r="E910" s="418"/>
      <c r="F910" s="204"/>
      <c r="G910" s="204"/>
      <c r="H910" s="204"/>
    </row>
    <row r="911" s="186" customFormat="true" hidden="true" spans="1:8">
      <c r="A911" s="337">
        <v>2130508</v>
      </c>
      <c r="B911" s="411" t="s">
        <v>1004</v>
      </c>
      <c r="C911" s="409"/>
      <c r="D911" s="409">
        <v>0</v>
      </c>
      <c r="E911" s="418"/>
      <c r="F911" s="204"/>
      <c r="G911" s="204"/>
      <c r="H911" s="204"/>
    </row>
    <row r="912" s="391" customFormat="true" spans="1:8">
      <c r="A912" s="337">
        <v>2130599</v>
      </c>
      <c r="B912" s="411" t="s">
        <v>1005</v>
      </c>
      <c r="C912" s="409"/>
      <c r="D912" s="409">
        <v>1</v>
      </c>
      <c r="E912" s="418"/>
      <c r="F912" s="417"/>
      <c r="G912" s="417"/>
      <c r="H912" s="417">
        <v>1</v>
      </c>
    </row>
    <row r="913" s="186" customFormat="true" hidden="true" spans="1:8">
      <c r="A913" s="337">
        <v>21307</v>
      </c>
      <c r="B913" s="411" t="s">
        <v>1006</v>
      </c>
      <c r="C913" s="408">
        <f t="shared" ref="C913:H913" si="152">SUM(C914:C918)</f>
        <v>0</v>
      </c>
      <c r="D913" s="409">
        <v>0</v>
      </c>
      <c r="E913" s="418" t="e">
        <f t="shared" si="150"/>
        <v>#DIV/0!</v>
      </c>
      <c r="F913" s="421">
        <f t="shared" si="152"/>
        <v>0</v>
      </c>
      <c r="G913" s="425">
        <f t="shared" si="152"/>
        <v>0</v>
      </c>
      <c r="H913" s="425">
        <f t="shared" si="152"/>
        <v>0</v>
      </c>
    </row>
    <row r="914" s="186" customFormat="true" hidden="true" spans="1:8">
      <c r="A914" s="337">
        <v>2130701</v>
      </c>
      <c r="B914" s="411" t="s">
        <v>1007</v>
      </c>
      <c r="C914" s="409"/>
      <c r="D914" s="409">
        <v>0</v>
      </c>
      <c r="E914" s="418" t="e">
        <f t="shared" si="150"/>
        <v>#DIV/0!</v>
      </c>
      <c r="F914" s="204"/>
      <c r="G914" s="204"/>
      <c r="H914" s="204"/>
    </row>
    <row r="915" s="186" customFormat="true" hidden="true" spans="1:8">
      <c r="A915" s="337">
        <v>2130705</v>
      </c>
      <c r="B915" s="411" t="s">
        <v>1008</v>
      </c>
      <c r="C915" s="409"/>
      <c r="D915" s="409">
        <v>0</v>
      </c>
      <c r="E915" s="418" t="e">
        <f t="shared" si="150"/>
        <v>#DIV/0!</v>
      </c>
      <c r="F915" s="204"/>
      <c r="G915" s="204"/>
      <c r="H915" s="204"/>
    </row>
    <row r="916" s="186" customFormat="true" hidden="true" spans="1:8">
      <c r="A916" s="337">
        <v>2130706</v>
      </c>
      <c r="B916" s="411" t="s">
        <v>1009</v>
      </c>
      <c r="C916" s="409"/>
      <c r="D916" s="409">
        <v>0</v>
      </c>
      <c r="E916" s="418" t="e">
        <f t="shared" si="150"/>
        <v>#DIV/0!</v>
      </c>
      <c r="F916" s="204"/>
      <c r="G916" s="204"/>
      <c r="H916" s="204"/>
    </row>
    <row r="917" s="186" customFormat="true" hidden="true" spans="1:8">
      <c r="A917" s="337">
        <v>2130707</v>
      </c>
      <c r="B917" s="411" t="s">
        <v>1010</v>
      </c>
      <c r="C917" s="409"/>
      <c r="D917" s="409">
        <v>0</v>
      </c>
      <c r="E917" s="418" t="e">
        <f t="shared" si="150"/>
        <v>#DIV/0!</v>
      </c>
      <c r="F917" s="204"/>
      <c r="G917" s="204"/>
      <c r="H917" s="204"/>
    </row>
    <row r="918" s="186" customFormat="true" hidden="true" spans="1:8">
      <c r="A918" s="337">
        <v>2130799</v>
      </c>
      <c r="B918" s="411" t="s">
        <v>1011</v>
      </c>
      <c r="C918" s="409"/>
      <c r="D918" s="409">
        <v>0</v>
      </c>
      <c r="E918" s="418" t="e">
        <f t="shared" si="150"/>
        <v>#DIV/0!</v>
      </c>
      <c r="F918" s="204"/>
      <c r="G918" s="204"/>
      <c r="H918" s="204"/>
    </row>
    <row r="919" s="391" customFormat="true" spans="1:8">
      <c r="A919" s="337">
        <v>21308</v>
      </c>
      <c r="B919" s="411" t="s">
        <v>1012</v>
      </c>
      <c r="C919" s="408">
        <f t="shared" ref="C919:H919" si="153">SUM(C920:C924)</f>
        <v>1798</v>
      </c>
      <c r="D919" s="408">
        <f t="shared" si="153"/>
        <v>1990</v>
      </c>
      <c r="E919" s="418">
        <f t="shared" si="150"/>
        <v>10.678531701891</v>
      </c>
      <c r="F919" s="421">
        <f t="shared" si="153"/>
        <v>228</v>
      </c>
      <c r="G919" s="423">
        <f t="shared" si="153"/>
        <v>382</v>
      </c>
      <c r="H919" s="423">
        <f t="shared" si="153"/>
        <v>1380</v>
      </c>
    </row>
    <row r="920" s="186" customFormat="true" hidden="true" spans="1:8">
      <c r="A920" s="337">
        <v>2130801</v>
      </c>
      <c r="B920" s="411" t="s">
        <v>1013</v>
      </c>
      <c r="C920" s="409"/>
      <c r="D920" s="409">
        <v>0</v>
      </c>
      <c r="E920" s="418" t="e">
        <f t="shared" si="150"/>
        <v>#DIV/0!</v>
      </c>
      <c r="F920" s="204"/>
      <c r="G920" s="204"/>
      <c r="H920" s="204"/>
    </row>
    <row r="921" s="391" customFormat="true" spans="1:8">
      <c r="A921" s="337">
        <v>2130803</v>
      </c>
      <c r="B921" s="411" t="s">
        <v>1014</v>
      </c>
      <c r="C921" s="409">
        <v>115</v>
      </c>
      <c r="D921" s="409">
        <v>142</v>
      </c>
      <c r="E921" s="418">
        <f t="shared" si="150"/>
        <v>23.4782608695652</v>
      </c>
      <c r="F921" s="417">
        <v>28</v>
      </c>
      <c r="G921" s="417"/>
      <c r="H921" s="417">
        <v>114</v>
      </c>
    </row>
    <row r="922" s="391" customFormat="true" spans="1:9">
      <c r="A922" s="337">
        <v>2130804</v>
      </c>
      <c r="B922" s="411" t="s">
        <v>1015</v>
      </c>
      <c r="C922" s="409">
        <v>1583</v>
      </c>
      <c r="D922" s="409">
        <v>1648</v>
      </c>
      <c r="E922" s="418">
        <f t="shared" si="150"/>
        <v>4.10612760581175</v>
      </c>
      <c r="F922" s="417"/>
      <c r="G922" s="417">
        <v>382</v>
      </c>
      <c r="H922" s="417">
        <v>1266</v>
      </c>
      <c r="I922" s="391" t="s">
        <v>1016</v>
      </c>
    </row>
    <row r="923" s="391" customFormat="true" hidden="true" spans="1:8">
      <c r="A923" s="337">
        <v>2130805</v>
      </c>
      <c r="B923" s="411" t="s">
        <v>1017</v>
      </c>
      <c r="C923" s="409"/>
      <c r="D923" s="409">
        <v>0</v>
      </c>
      <c r="E923" s="418" t="e">
        <f t="shared" si="150"/>
        <v>#DIV/0!</v>
      </c>
      <c r="F923" s="417"/>
      <c r="G923" s="417"/>
      <c r="H923" s="417"/>
    </row>
    <row r="924" s="186" customFormat="true" spans="1:8">
      <c r="A924" s="337">
        <v>2130899</v>
      </c>
      <c r="B924" s="411" t="s">
        <v>1018</v>
      </c>
      <c r="C924" s="409">
        <v>100</v>
      </c>
      <c r="D924" s="409">
        <v>200</v>
      </c>
      <c r="E924" s="418">
        <f t="shared" si="150"/>
        <v>100</v>
      </c>
      <c r="F924" s="204">
        <v>200</v>
      </c>
      <c r="G924" s="204"/>
      <c r="H924" s="204"/>
    </row>
    <row r="925" s="186" customFormat="true" hidden="true" spans="1:8">
      <c r="A925" s="337">
        <v>21309</v>
      </c>
      <c r="B925" s="411" t="s">
        <v>1019</v>
      </c>
      <c r="C925" s="408">
        <f t="shared" ref="C925:H925" si="154">SUM(C926:C927)</f>
        <v>0</v>
      </c>
      <c r="D925" s="409">
        <v>0</v>
      </c>
      <c r="E925" s="418" t="e">
        <f t="shared" si="150"/>
        <v>#DIV/0!</v>
      </c>
      <c r="F925" s="421">
        <f t="shared" si="154"/>
        <v>0</v>
      </c>
      <c r="G925" s="425">
        <f t="shared" si="154"/>
        <v>0</v>
      </c>
      <c r="H925" s="425">
        <f t="shared" si="154"/>
        <v>0</v>
      </c>
    </row>
    <row r="926" s="186" customFormat="true" hidden="true" spans="1:8">
      <c r="A926" s="337">
        <v>2130901</v>
      </c>
      <c r="B926" s="411" t="s">
        <v>1020</v>
      </c>
      <c r="C926" s="409"/>
      <c r="D926" s="409">
        <v>0</v>
      </c>
      <c r="E926" s="418" t="e">
        <f t="shared" si="150"/>
        <v>#DIV/0!</v>
      </c>
      <c r="F926" s="204"/>
      <c r="G926" s="204"/>
      <c r="H926" s="204"/>
    </row>
    <row r="927" s="186" customFormat="true" hidden="true" spans="1:8">
      <c r="A927" s="337">
        <v>2130999</v>
      </c>
      <c r="B927" s="411" t="s">
        <v>1021</v>
      </c>
      <c r="C927" s="409"/>
      <c r="D927" s="409">
        <v>0</v>
      </c>
      <c r="E927" s="418" t="e">
        <f t="shared" si="150"/>
        <v>#DIV/0!</v>
      </c>
      <c r="F927" s="204"/>
      <c r="G927" s="204"/>
      <c r="H927" s="204"/>
    </row>
    <row r="928" s="186" customFormat="true" spans="1:8">
      <c r="A928" s="337">
        <v>21399</v>
      </c>
      <c r="B928" s="411" t="s">
        <v>1022</v>
      </c>
      <c r="C928" s="408">
        <f t="shared" ref="C928:H928" si="155">SUM(C929:C930)</f>
        <v>18007</v>
      </c>
      <c r="D928" s="408">
        <f t="shared" si="155"/>
        <v>9865</v>
      </c>
      <c r="E928" s="418">
        <f t="shared" si="150"/>
        <v>-45.2157494307769</v>
      </c>
      <c r="F928" s="424">
        <f t="shared" si="155"/>
        <v>0</v>
      </c>
      <c r="G928" s="425">
        <f t="shared" si="155"/>
        <v>0</v>
      </c>
      <c r="H928" s="425">
        <f t="shared" si="155"/>
        <v>9865</v>
      </c>
    </row>
    <row r="929" s="186" customFormat="true" hidden="true" spans="1:8">
      <c r="A929" s="337">
        <v>2139901</v>
      </c>
      <c r="B929" s="411" t="s">
        <v>1023</v>
      </c>
      <c r="C929" s="409"/>
      <c r="D929" s="409">
        <v>0</v>
      </c>
      <c r="E929" s="418" t="e">
        <f t="shared" si="150"/>
        <v>#DIV/0!</v>
      </c>
      <c r="F929" s="204"/>
      <c r="G929" s="204"/>
      <c r="H929" s="204"/>
    </row>
    <row r="930" s="186" customFormat="true" spans="1:8">
      <c r="A930" s="337">
        <v>2139999</v>
      </c>
      <c r="B930" s="411" t="s">
        <v>1024</v>
      </c>
      <c r="C930" s="409">
        <v>18007</v>
      </c>
      <c r="D930" s="409">
        <v>9865</v>
      </c>
      <c r="E930" s="418">
        <f t="shared" si="150"/>
        <v>-45.2157494307769</v>
      </c>
      <c r="F930" s="204"/>
      <c r="G930" s="204"/>
      <c r="H930" s="204">
        <v>9865</v>
      </c>
    </row>
    <row r="931" s="393" customFormat="true" spans="1:8">
      <c r="A931" s="403">
        <v>214</v>
      </c>
      <c r="B931" s="404" t="s">
        <v>1025</v>
      </c>
      <c r="C931" s="405">
        <f t="shared" ref="C931:H931" si="156">SUM(C932,C953,C963,C973,C980)</f>
        <v>2251</v>
      </c>
      <c r="D931" s="405">
        <f t="shared" si="156"/>
        <v>4985</v>
      </c>
      <c r="E931" s="418">
        <f t="shared" si="150"/>
        <v>121.457130164371</v>
      </c>
      <c r="F931" s="419">
        <f t="shared" si="156"/>
        <v>3394</v>
      </c>
      <c r="G931" s="419">
        <f t="shared" si="156"/>
        <v>0</v>
      </c>
      <c r="H931" s="419">
        <f t="shared" si="156"/>
        <v>1591</v>
      </c>
    </row>
    <row r="932" s="391" customFormat="true" spans="1:8">
      <c r="A932" s="337">
        <v>21401</v>
      </c>
      <c r="B932" s="411" t="s">
        <v>1026</v>
      </c>
      <c r="C932" s="408">
        <f t="shared" ref="C932:H932" si="157">SUM(C933:C952)</f>
        <v>2201</v>
      </c>
      <c r="D932" s="408">
        <f t="shared" si="157"/>
        <v>2904</v>
      </c>
      <c r="E932" s="418">
        <f t="shared" si="150"/>
        <v>31.9400272603362</v>
      </c>
      <c r="F932" s="421">
        <f t="shared" si="157"/>
        <v>1342</v>
      </c>
      <c r="G932" s="423">
        <f t="shared" si="157"/>
        <v>0</v>
      </c>
      <c r="H932" s="423">
        <f t="shared" si="157"/>
        <v>1562</v>
      </c>
    </row>
    <row r="933" s="391" customFormat="true" spans="1:8">
      <c r="A933" s="337">
        <v>2140101</v>
      </c>
      <c r="B933" s="411" t="s">
        <v>300</v>
      </c>
      <c r="C933" s="409">
        <v>207</v>
      </c>
      <c r="D933" s="409">
        <v>268</v>
      </c>
      <c r="E933" s="418">
        <f t="shared" si="150"/>
        <v>29.4685990338164</v>
      </c>
      <c r="F933" s="417">
        <v>268</v>
      </c>
      <c r="G933" s="417"/>
      <c r="H933" s="417"/>
    </row>
    <row r="934" s="391" customFormat="true" spans="1:8">
      <c r="A934" s="337">
        <v>2140102</v>
      </c>
      <c r="B934" s="411" t="s">
        <v>301</v>
      </c>
      <c r="C934" s="409">
        <v>58</v>
      </c>
      <c r="D934" s="409">
        <v>86</v>
      </c>
      <c r="E934" s="418">
        <f t="shared" si="150"/>
        <v>48.2758620689655</v>
      </c>
      <c r="F934" s="417">
        <v>67</v>
      </c>
      <c r="G934" s="417"/>
      <c r="H934" s="417">
        <v>19</v>
      </c>
    </row>
    <row r="935" s="186" customFormat="true" hidden="true" spans="1:8">
      <c r="A935" s="337">
        <v>2140103</v>
      </c>
      <c r="B935" s="411" t="s">
        <v>302</v>
      </c>
      <c r="C935" s="409"/>
      <c r="D935" s="409">
        <v>0</v>
      </c>
      <c r="E935" s="418" t="e">
        <f t="shared" si="150"/>
        <v>#DIV/0!</v>
      </c>
      <c r="F935" s="204"/>
      <c r="G935" s="204"/>
      <c r="H935" s="204"/>
    </row>
    <row r="936" s="186" customFormat="true" hidden="true" spans="1:8">
      <c r="A936" s="337">
        <v>2140104</v>
      </c>
      <c r="B936" s="411" t="s">
        <v>1027</v>
      </c>
      <c r="C936" s="409"/>
      <c r="D936" s="409">
        <v>0</v>
      </c>
      <c r="E936" s="418" t="e">
        <f t="shared" si="150"/>
        <v>#DIV/0!</v>
      </c>
      <c r="F936" s="204"/>
      <c r="G936" s="204"/>
      <c r="H936" s="204"/>
    </row>
    <row r="937" s="391" customFormat="true" hidden="true" spans="1:8">
      <c r="A937" s="337">
        <v>2140106</v>
      </c>
      <c r="B937" s="411" t="s">
        <v>1028</v>
      </c>
      <c r="C937" s="409"/>
      <c r="D937" s="409">
        <v>0</v>
      </c>
      <c r="E937" s="418" t="e">
        <f t="shared" si="150"/>
        <v>#DIV/0!</v>
      </c>
      <c r="F937" s="417"/>
      <c r="G937" s="417"/>
      <c r="H937" s="417"/>
    </row>
    <row r="938" s="186" customFormat="true" spans="1:8">
      <c r="A938" s="337">
        <v>2140109</v>
      </c>
      <c r="B938" s="411" t="s">
        <v>1029</v>
      </c>
      <c r="C938" s="409">
        <v>246</v>
      </c>
      <c r="D938" s="409">
        <v>337</v>
      </c>
      <c r="E938" s="418">
        <f t="shared" si="150"/>
        <v>36.9918699186992</v>
      </c>
      <c r="F938" s="204"/>
      <c r="G938" s="204"/>
      <c r="H938" s="204">
        <v>337</v>
      </c>
    </row>
    <row r="939" s="186" customFormat="true" spans="1:8">
      <c r="A939" s="337">
        <v>2140110</v>
      </c>
      <c r="B939" s="411" t="s">
        <v>1030</v>
      </c>
      <c r="C939" s="409">
        <v>11</v>
      </c>
      <c r="D939" s="409"/>
      <c r="E939" s="418">
        <f t="shared" si="150"/>
        <v>-100</v>
      </c>
      <c r="F939" s="204"/>
      <c r="G939" s="204"/>
      <c r="H939" s="204"/>
    </row>
    <row r="940" s="391" customFormat="true" spans="1:8">
      <c r="A940" s="337">
        <v>2140112</v>
      </c>
      <c r="B940" s="411" t="s">
        <v>1031</v>
      </c>
      <c r="C940" s="409">
        <v>1277</v>
      </c>
      <c r="D940" s="409">
        <v>1121</v>
      </c>
      <c r="E940" s="418">
        <f t="shared" si="150"/>
        <v>-12.2161315583399</v>
      </c>
      <c r="F940" s="417">
        <v>1002</v>
      </c>
      <c r="G940" s="417"/>
      <c r="H940" s="417">
        <v>119</v>
      </c>
    </row>
    <row r="941" s="186" customFormat="true" spans="1:8">
      <c r="A941" s="337">
        <v>2140114</v>
      </c>
      <c r="B941" s="411" t="s">
        <v>1032</v>
      </c>
      <c r="C941" s="409">
        <v>402</v>
      </c>
      <c r="D941" s="409"/>
      <c r="E941" s="418">
        <f t="shared" si="150"/>
        <v>-100</v>
      </c>
      <c r="F941" s="204"/>
      <c r="G941" s="204"/>
      <c r="H941" s="204"/>
    </row>
    <row r="942" s="186" customFormat="true" hidden="true" spans="1:8">
      <c r="A942" s="337">
        <v>2140122</v>
      </c>
      <c r="B942" s="411" t="s">
        <v>1033</v>
      </c>
      <c r="C942" s="409"/>
      <c r="D942" s="409">
        <v>0</v>
      </c>
      <c r="E942" s="418" t="e">
        <f t="shared" si="150"/>
        <v>#DIV/0!</v>
      </c>
      <c r="F942" s="204"/>
      <c r="G942" s="204"/>
      <c r="H942" s="204"/>
    </row>
    <row r="943" s="186" customFormat="true" hidden="true" spans="1:8">
      <c r="A943" s="337">
        <v>2140123</v>
      </c>
      <c r="B943" s="411" t="s">
        <v>1034</v>
      </c>
      <c r="C943" s="409"/>
      <c r="D943" s="409">
        <v>0</v>
      </c>
      <c r="E943" s="418" t="e">
        <f t="shared" si="150"/>
        <v>#DIV/0!</v>
      </c>
      <c r="F943" s="204"/>
      <c r="G943" s="204"/>
      <c r="H943" s="204"/>
    </row>
    <row r="944" s="186" customFormat="true" hidden="true" spans="1:8">
      <c r="A944" s="337">
        <v>2140127</v>
      </c>
      <c r="B944" s="411" t="s">
        <v>1035</v>
      </c>
      <c r="C944" s="409"/>
      <c r="D944" s="409">
        <v>0</v>
      </c>
      <c r="E944" s="418" t="e">
        <f t="shared" si="150"/>
        <v>#DIV/0!</v>
      </c>
      <c r="F944" s="204"/>
      <c r="G944" s="204"/>
      <c r="H944" s="204"/>
    </row>
    <row r="945" s="186" customFormat="true" hidden="true" spans="1:8">
      <c r="A945" s="337">
        <v>2140128</v>
      </c>
      <c r="B945" s="411" t="s">
        <v>1036</v>
      </c>
      <c r="C945" s="409"/>
      <c r="D945" s="409">
        <v>0</v>
      </c>
      <c r="E945" s="418" t="e">
        <f t="shared" si="150"/>
        <v>#DIV/0!</v>
      </c>
      <c r="F945" s="204"/>
      <c r="G945" s="204"/>
      <c r="H945" s="204"/>
    </row>
    <row r="946" s="186" customFormat="true" hidden="true" spans="1:8">
      <c r="A946" s="337">
        <v>2140129</v>
      </c>
      <c r="B946" s="411" t="s">
        <v>1037</v>
      </c>
      <c r="C946" s="409"/>
      <c r="D946" s="409">
        <v>0</v>
      </c>
      <c r="E946" s="418" t="e">
        <f t="shared" si="150"/>
        <v>#DIV/0!</v>
      </c>
      <c r="F946" s="204"/>
      <c r="G946" s="204"/>
      <c r="H946" s="204"/>
    </row>
    <row r="947" s="186" customFormat="true" hidden="true" spans="1:8">
      <c r="A947" s="337">
        <v>2140130</v>
      </c>
      <c r="B947" s="411" t="s">
        <v>1038</v>
      </c>
      <c r="C947" s="409"/>
      <c r="D947" s="409">
        <v>0</v>
      </c>
      <c r="E947" s="418" t="e">
        <f t="shared" si="150"/>
        <v>#DIV/0!</v>
      </c>
      <c r="F947" s="204"/>
      <c r="G947" s="204"/>
      <c r="H947" s="204"/>
    </row>
    <row r="948" s="186" customFormat="true" hidden="true" spans="1:8">
      <c r="A948" s="337">
        <v>2140131</v>
      </c>
      <c r="B948" s="411" t="s">
        <v>1039</v>
      </c>
      <c r="C948" s="409"/>
      <c r="D948" s="409">
        <v>0</v>
      </c>
      <c r="E948" s="418" t="e">
        <f t="shared" si="150"/>
        <v>#DIV/0!</v>
      </c>
      <c r="F948" s="204"/>
      <c r="G948" s="204"/>
      <c r="H948" s="204"/>
    </row>
    <row r="949" s="186" customFormat="true" hidden="true" spans="1:8">
      <c r="A949" s="337">
        <v>2140133</v>
      </c>
      <c r="B949" s="411" t="s">
        <v>1040</v>
      </c>
      <c r="C949" s="409"/>
      <c r="D949" s="409">
        <v>0</v>
      </c>
      <c r="E949" s="418" t="e">
        <f t="shared" si="150"/>
        <v>#DIV/0!</v>
      </c>
      <c r="F949" s="204"/>
      <c r="G949" s="204"/>
      <c r="H949" s="204"/>
    </row>
    <row r="950" s="186" customFormat="true" hidden="true" spans="1:8">
      <c r="A950" s="337">
        <v>2140136</v>
      </c>
      <c r="B950" s="411" t="s">
        <v>1041</v>
      </c>
      <c r="C950" s="409"/>
      <c r="D950" s="409">
        <v>0</v>
      </c>
      <c r="E950" s="418" t="e">
        <f t="shared" si="150"/>
        <v>#DIV/0!</v>
      </c>
      <c r="F950" s="204"/>
      <c r="G950" s="204"/>
      <c r="H950" s="204"/>
    </row>
    <row r="951" s="186" customFormat="true" hidden="true" spans="1:8">
      <c r="A951" s="337">
        <v>2140138</v>
      </c>
      <c r="B951" s="411" t="s">
        <v>1042</v>
      </c>
      <c r="C951" s="409"/>
      <c r="D951" s="409">
        <v>0</v>
      </c>
      <c r="E951" s="418" t="e">
        <f t="shared" si="150"/>
        <v>#DIV/0!</v>
      </c>
      <c r="F951" s="204"/>
      <c r="G951" s="204"/>
      <c r="H951" s="204"/>
    </row>
    <row r="952" s="391" customFormat="true" spans="1:8">
      <c r="A952" s="337">
        <v>2140199</v>
      </c>
      <c r="B952" s="411" t="s">
        <v>1043</v>
      </c>
      <c r="C952" s="409"/>
      <c r="D952" s="409">
        <v>1092</v>
      </c>
      <c r="E952" s="418"/>
      <c r="F952" s="417">
        <v>5</v>
      </c>
      <c r="G952" s="417"/>
      <c r="H952" s="417">
        <v>1087</v>
      </c>
    </row>
    <row r="953" s="186" customFormat="true" spans="1:8">
      <c r="A953" s="337">
        <v>21402</v>
      </c>
      <c r="B953" s="411" t="s">
        <v>1044</v>
      </c>
      <c r="C953" s="408"/>
      <c r="D953" s="408">
        <f t="shared" ref="C953:H953" si="158">SUM(D954:D962)</f>
        <v>20</v>
      </c>
      <c r="E953" s="418"/>
      <c r="F953" s="421">
        <f t="shared" si="158"/>
        <v>0</v>
      </c>
      <c r="G953" s="425">
        <f t="shared" si="158"/>
        <v>0</v>
      </c>
      <c r="H953" s="425">
        <f t="shared" si="158"/>
        <v>20</v>
      </c>
    </row>
    <row r="954" s="186" customFormat="true" hidden="true" spans="1:8">
      <c r="A954" s="337">
        <v>2140201</v>
      </c>
      <c r="B954" s="411" t="s">
        <v>300</v>
      </c>
      <c r="C954" s="409"/>
      <c r="D954" s="409">
        <v>0</v>
      </c>
      <c r="E954" s="418"/>
      <c r="F954" s="204"/>
      <c r="G954" s="204"/>
      <c r="H954" s="204"/>
    </row>
    <row r="955" s="186" customFormat="true" spans="1:8">
      <c r="A955" s="337">
        <v>2140202</v>
      </c>
      <c r="B955" s="411" t="s">
        <v>301</v>
      </c>
      <c r="C955" s="409"/>
      <c r="D955" s="409">
        <v>20</v>
      </c>
      <c r="E955" s="418"/>
      <c r="F955" s="204"/>
      <c r="G955" s="204"/>
      <c r="H955" s="204">
        <v>20</v>
      </c>
    </row>
    <row r="956" s="186" customFormat="true" hidden="true" spans="1:8">
      <c r="A956" s="337">
        <v>2140203</v>
      </c>
      <c r="B956" s="411" t="s">
        <v>302</v>
      </c>
      <c r="C956" s="409"/>
      <c r="D956" s="409">
        <v>0</v>
      </c>
      <c r="E956" s="418"/>
      <c r="F956" s="204"/>
      <c r="G956" s="204"/>
      <c r="H956" s="204"/>
    </row>
    <row r="957" s="186" customFormat="true" hidden="true" spans="1:8">
      <c r="A957" s="337">
        <v>2140204</v>
      </c>
      <c r="B957" s="411" t="s">
        <v>1045</v>
      </c>
      <c r="C957" s="409"/>
      <c r="D957" s="409">
        <v>0</v>
      </c>
      <c r="E957" s="418"/>
      <c r="F957" s="204"/>
      <c r="G957" s="204"/>
      <c r="H957" s="204"/>
    </row>
    <row r="958" s="186" customFormat="true" hidden="true" spans="1:8">
      <c r="A958" s="337">
        <v>2140205</v>
      </c>
      <c r="B958" s="411" t="s">
        <v>1046</v>
      </c>
      <c r="C958" s="409"/>
      <c r="D958" s="409">
        <v>0</v>
      </c>
      <c r="E958" s="418"/>
      <c r="F958" s="204"/>
      <c r="G958" s="204"/>
      <c r="H958" s="204"/>
    </row>
    <row r="959" s="186" customFormat="true" hidden="true" spans="1:8">
      <c r="A959" s="337">
        <v>2140206</v>
      </c>
      <c r="B959" s="411" t="s">
        <v>1047</v>
      </c>
      <c r="C959" s="409"/>
      <c r="D959" s="409">
        <v>0</v>
      </c>
      <c r="E959" s="418"/>
      <c r="F959" s="204"/>
      <c r="G959" s="204"/>
      <c r="H959" s="204"/>
    </row>
    <row r="960" s="186" customFormat="true" hidden="true" spans="1:8">
      <c r="A960" s="337">
        <v>2140207</v>
      </c>
      <c r="B960" s="411" t="s">
        <v>1048</v>
      </c>
      <c r="C960" s="409"/>
      <c r="D960" s="409">
        <v>0</v>
      </c>
      <c r="E960" s="418"/>
      <c r="F960" s="204"/>
      <c r="G960" s="204"/>
      <c r="H960" s="204"/>
    </row>
    <row r="961" s="186" customFormat="true" hidden="true" spans="1:8">
      <c r="A961" s="337">
        <v>2140208</v>
      </c>
      <c r="B961" s="411" t="s">
        <v>1049</v>
      </c>
      <c r="C961" s="409"/>
      <c r="D961" s="409">
        <v>0</v>
      </c>
      <c r="E961" s="418"/>
      <c r="F961" s="204"/>
      <c r="G961" s="204"/>
      <c r="H961" s="204"/>
    </row>
    <row r="962" s="186" customFormat="true" hidden="true" spans="1:8">
      <c r="A962" s="337">
        <v>2140299</v>
      </c>
      <c r="B962" s="411" t="s">
        <v>1050</v>
      </c>
      <c r="C962" s="409"/>
      <c r="D962" s="409">
        <v>0</v>
      </c>
      <c r="E962" s="418"/>
      <c r="F962" s="204"/>
      <c r="G962" s="204"/>
      <c r="H962" s="204"/>
    </row>
    <row r="963" s="186" customFormat="true" spans="1:8">
      <c r="A963" s="337">
        <v>21403</v>
      </c>
      <c r="B963" s="411" t="s">
        <v>1051</v>
      </c>
      <c r="C963" s="408"/>
      <c r="D963" s="408">
        <f t="shared" ref="C963:H963" si="159">SUM(D964:D972)</f>
        <v>1000</v>
      </c>
      <c r="E963" s="418"/>
      <c r="F963" s="421">
        <f t="shared" si="159"/>
        <v>1000</v>
      </c>
      <c r="G963" s="425">
        <f t="shared" si="159"/>
        <v>0</v>
      </c>
      <c r="H963" s="425">
        <f t="shared" si="159"/>
        <v>0</v>
      </c>
    </row>
    <row r="964" s="186" customFormat="true" hidden="true" spans="1:8">
      <c r="A964" s="337">
        <v>2140301</v>
      </c>
      <c r="B964" s="411" t="s">
        <v>300</v>
      </c>
      <c r="C964" s="409"/>
      <c r="D964" s="409">
        <v>0</v>
      </c>
      <c r="E964" s="418"/>
      <c r="F964" s="204"/>
      <c r="G964" s="204"/>
      <c r="H964" s="204"/>
    </row>
    <row r="965" s="186" customFormat="true" hidden="true" spans="1:8">
      <c r="A965" s="337">
        <v>2140302</v>
      </c>
      <c r="B965" s="411" t="s">
        <v>301</v>
      </c>
      <c r="C965" s="409"/>
      <c r="D965" s="409">
        <v>0</v>
      </c>
      <c r="E965" s="418"/>
      <c r="F965" s="204"/>
      <c r="G965" s="204"/>
      <c r="H965" s="204"/>
    </row>
    <row r="966" s="186" customFormat="true" hidden="true" spans="1:8">
      <c r="A966" s="337">
        <v>2140303</v>
      </c>
      <c r="B966" s="411" t="s">
        <v>302</v>
      </c>
      <c r="C966" s="409"/>
      <c r="D966" s="409">
        <v>0</v>
      </c>
      <c r="E966" s="418"/>
      <c r="F966" s="204"/>
      <c r="G966" s="204"/>
      <c r="H966" s="204"/>
    </row>
    <row r="967" s="186" customFormat="true" hidden="true" spans="1:8">
      <c r="A967" s="337">
        <v>2140304</v>
      </c>
      <c r="B967" s="411" t="s">
        <v>1052</v>
      </c>
      <c r="C967" s="409"/>
      <c r="D967" s="409">
        <v>0</v>
      </c>
      <c r="E967" s="418"/>
      <c r="F967" s="204"/>
      <c r="G967" s="204"/>
      <c r="H967" s="204"/>
    </row>
    <row r="968" s="186" customFormat="true" hidden="true" spans="1:8">
      <c r="A968" s="337">
        <v>2140305</v>
      </c>
      <c r="B968" s="411" t="s">
        <v>1053</v>
      </c>
      <c r="C968" s="409"/>
      <c r="D968" s="409">
        <v>0</v>
      </c>
      <c r="E968" s="418"/>
      <c r="F968" s="204"/>
      <c r="G968" s="204"/>
      <c r="H968" s="204"/>
    </row>
    <row r="969" s="186" customFormat="true" hidden="true" spans="1:8">
      <c r="A969" s="337">
        <v>2140306</v>
      </c>
      <c r="B969" s="411" t="s">
        <v>1054</v>
      </c>
      <c r="C969" s="409"/>
      <c r="D969" s="409">
        <v>0</v>
      </c>
      <c r="E969" s="418"/>
      <c r="F969" s="204"/>
      <c r="G969" s="204"/>
      <c r="H969" s="204"/>
    </row>
    <row r="970" s="186" customFormat="true" hidden="true" spans="1:8">
      <c r="A970" s="337">
        <v>2140307</v>
      </c>
      <c r="B970" s="411" t="s">
        <v>1055</v>
      </c>
      <c r="C970" s="409"/>
      <c r="D970" s="409">
        <v>0</v>
      </c>
      <c r="E970" s="418"/>
      <c r="F970" s="204"/>
      <c r="G970" s="204"/>
      <c r="H970" s="204"/>
    </row>
    <row r="971" s="186" customFormat="true" hidden="true" spans="1:8">
      <c r="A971" s="337">
        <v>2140308</v>
      </c>
      <c r="B971" s="411" t="s">
        <v>1056</v>
      </c>
      <c r="C971" s="409"/>
      <c r="D971" s="409">
        <v>0</v>
      </c>
      <c r="E971" s="418"/>
      <c r="F971" s="204"/>
      <c r="G971" s="204"/>
      <c r="H971" s="204"/>
    </row>
    <row r="972" s="186" customFormat="true" spans="1:8">
      <c r="A972" s="337">
        <v>2140399</v>
      </c>
      <c r="B972" s="411" t="s">
        <v>1057</v>
      </c>
      <c r="C972" s="409"/>
      <c r="D972" s="409">
        <v>1000</v>
      </c>
      <c r="E972" s="418"/>
      <c r="F972" s="204">
        <v>1000</v>
      </c>
      <c r="G972" s="204"/>
      <c r="H972" s="204"/>
    </row>
    <row r="973" s="391" customFormat="true" spans="1:8">
      <c r="A973" s="337">
        <v>21405</v>
      </c>
      <c r="B973" s="411" t="s">
        <v>1058</v>
      </c>
      <c r="C973" s="408"/>
      <c r="D973" s="408">
        <f t="shared" ref="C973:H973" si="160">SUM(D974:D979)</f>
        <v>39</v>
      </c>
      <c r="E973" s="418"/>
      <c r="F973" s="421">
        <f t="shared" si="160"/>
        <v>39</v>
      </c>
      <c r="G973" s="423">
        <f t="shared" si="160"/>
        <v>0</v>
      </c>
      <c r="H973" s="423">
        <f t="shared" si="160"/>
        <v>0</v>
      </c>
    </row>
    <row r="974" s="186" customFormat="true" hidden="true" spans="1:8">
      <c r="A974" s="337">
        <v>2140501</v>
      </c>
      <c r="B974" s="411" t="s">
        <v>300</v>
      </c>
      <c r="C974" s="409"/>
      <c r="D974" s="409">
        <v>0</v>
      </c>
      <c r="E974" s="418"/>
      <c r="F974" s="204"/>
      <c r="G974" s="204"/>
      <c r="H974" s="204"/>
    </row>
    <row r="975" s="186" customFormat="true" hidden="true" spans="1:8">
      <c r="A975" s="337">
        <v>2140502</v>
      </c>
      <c r="B975" s="411" t="s">
        <v>301</v>
      </c>
      <c r="C975" s="409"/>
      <c r="D975" s="409">
        <v>0</v>
      </c>
      <c r="E975" s="418"/>
      <c r="F975" s="204"/>
      <c r="G975" s="204"/>
      <c r="H975" s="204"/>
    </row>
    <row r="976" s="186" customFormat="true" hidden="true" spans="1:8">
      <c r="A976" s="337">
        <v>2140503</v>
      </c>
      <c r="B976" s="411" t="s">
        <v>302</v>
      </c>
      <c r="C976" s="409"/>
      <c r="D976" s="409">
        <v>0</v>
      </c>
      <c r="E976" s="418"/>
      <c r="F976" s="204"/>
      <c r="G976" s="204"/>
      <c r="H976" s="204"/>
    </row>
    <row r="977" s="186" customFormat="true" spans="1:8">
      <c r="A977" s="337">
        <v>2140504</v>
      </c>
      <c r="B977" s="411" t="s">
        <v>1049</v>
      </c>
      <c r="C977" s="409"/>
      <c r="D977" s="409">
        <v>39</v>
      </c>
      <c r="E977" s="418"/>
      <c r="F977" s="204">
        <v>39</v>
      </c>
      <c r="G977" s="204"/>
      <c r="H977" s="204"/>
    </row>
    <row r="978" s="186" customFormat="true" hidden="true" spans="1:8">
      <c r="A978" s="337">
        <v>2140505</v>
      </c>
      <c r="B978" s="411" t="s">
        <v>1059</v>
      </c>
      <c r="C978" s="409"/>
      <c r="D978" s="409">
        <v>0</v>
      </c>
      <c r="E978" s="418"/>
      <c r="F978" s="204"/>
      <c r="G978" s="204"/>
      <c r="H978" s="204"/>
    </row>
    <row r="979" s="391" customFormat="true" hidden="true" spans="1:8">
      <c r="A979" s="337">
        <v>2140599</v>
      </c>
      <c r="B979" s="411" t="s">
        <v>1060</v>
      </c>
      <c r="C979" s="409"/>
      <c r="D979" s="409">
        <v>0</v>
      </c>
      <c r="E979" s="418"/>
      <c r="F979" s="417"/>
      <c r="G979" s="417"/>
      <c r="H979" s="417"/>
    </row>
    <row r="980" s="391" customFormat="true" spans="1:8">
      <c r="A980" s="337">
        <v>21499</v>
      </c>
      <c r="B980" s="411" t="s">
        <v>1061</v>
      </c>
      <c r="C980" s="409">
        <f t="shared" ref="C980:H980" si="161">C981+C982</f>
        <v>50</v>
      </c>
      <c r="D980" s="409">
        <f t="shared" si="161"/>
        <v>1022</v>
      </c>
      <c r="E980" s="418">
        <f>(D980/C980-1)*100</f>
        <v>1944</v>
      </c>
      <c r="F980" s="430">
        <f t="shared" si="161"/>
        <v>1013</v>
      </c>
      <c r="G980" s="430">
        <f t="shared" si="161"/>
        <v>0</v>
      </c>
      <c r="H980" s="430">
        <f t="shared" si="161"/>
        <v>9</v>
      </c>
    </row>
    <row r="981" s="391" customFormat="true" spans="1:8">
      <c r="A981" s="337">
        <v>2149901</v>
      </c>
      <c r="B981" s="411" t="s">
        <v>1062</v>
      </c>
      <c r="C981" s="409"/>
      <c r="D981" s="409">
        <v>1000</v>
      </c>
      <c r="E981" s="418"/>
      <c r="F981" s="417">
        <v>1000</v>
      </c>
      <c r="G981" s="417"/>
      <c r="H981" s="417"/>
    </row>
    <row r="982" s="391" customFormat="true" spans="1:8">
      <c r="A982" s="337">
        <v>2149999</v>
      </c>
      <c r="B982" s="411" t="s">
        <v>1063</v>
      </c>
      <c r="C982" s="409">
        <v>50</v>
      </c>
      <c r="D982" s="409">
        <v>22</v>
      </c>
      <c r="E982" s="418">
        <f t="shared" ref="E967:E1030" si="162">(D982/C982-1)*100</f>
        <v>-56</v>
      </c>
      <c r="F982" s="417">
        <v>13</v>
      </c>
      <c r="G982" s="417"/>
      <c r="H982" s="417">
        <v>9</v>
      </c>
    </row>
    <row r="983" s="393" customFormat="true" spans="1:8">
      <c r="A983" s="403">
        <v>215</v>
      </c>
      <c r="B983" s="404" t="s">
        <v>1064</v>
      </c>
      <c r="C983" s="405">
        <f t="shared" ref="C983:H983" si="163">SUM(C984,C994,C1010,C1015,C1026,C1033,C1041)</f>
        <v>2489</v>
      </c>
      <c r="D983" s="405">
        <f t="shared" si="163"/>
        <v>3242</v>
      </c>
      <c r="E983" s="418">
        <f t="shared" si="162"/>
        <v>30.2531137002812</v>
      </c>
      <c r="F983" s="419">
        <f t="shared" si="163"/>
        <v>515</v>
      </c>
      <c r="G983" s="420">
        <f t="shared" si="163"/>
        <v>0</v>
      </c>
      <c r="H983" s="420">
        <f t="shared" si="163"/>
        <v>2702</v>
      </c>
    </row>
    <row r="984" s="186" customFormat="true" spans="1:8">
      <c r="A984" s="337">
        <v>21501</v>
      </c>
      <c r="B984" s="411" t="s">
        <v>1065</v>
      </c>
      <c r="C984" s="408">
        <f t="shared" ref="C984:H984" si="164">SUM(C985:C993)</f>
        <v>1</v>
      </c>
      <c r="D984" s="408"/>
      <c r="E984" s="418">
        <f t="shared" si="162"/>
        <v>-100</v>
      </c>
      <c r="F984" s="424">
        <f t="shared" si="164"/>
        <v>0</v>
      </c>
      <c r="G984" s="425">
        <f t="shared" si="164"/>
        <v>0</v>
      </c>
      <c r="H984" s="425">
        <f t="shared" si="164"/>
        <v>0</v>
      </c>
    </row>
    <row r="985" s="186" customFormat="true" spans="1:8">
      <c r="A985" s="337">
        <v>2150101</v>
      </c>
      <c r="B985" s="411" t="s">
        <v>300</v>
      </c>
      <c r="C985" s="409">
        <v>1</v>
      </c>
      <c r="D985" s="409"/>
      <c r="E985" s="418">
        <f t="shared" si="162"/>
        <v>-100</v>
      </c>
      <c r="F985" s="204"/>
      <c r="G985" s="204"/>
      <c r="H985" s="204"/>
    </row>
    <row r="986" s="186" customFormat="true" hidden="true" spans="1:8">
      <c r="A986" s="337">
        <v>2150102</v>
      </c>
      <c r="B986" s="411" t="s">
        <v>301</v>
      </c>
      <c r="C986" s="409"/>
      <c r="D986" s="409">
        <v>0</v>
      </c>
      <c r="E986" s="418" t="e">
        <f t="shared" si="162"/>
        <v>#DIV/0!</v>
      </c>
      <c r="F986" s="204"/>
      <c r="G986" s="204"/>
      <c r="H986" s="204"/>
    </row>
    <row r="987" s="186" customFormat="true" hidden="true" spans="1:8">
      <c r="A987" s="337">
        <v>2150103</v>
      </c>
      <c r="B987" s="411" t="s">
        <v>302</v>
      </c>
      <c r="C987" s="409"/>
      <c r="D987" s="409">
        <v>0</v>
      </c>
      <c r="E987" s="418" t="e">
        <f t="shared" si="162"/>
        <v>#DIV/0!</v>
      </c>
      <c r="F987" s="204"/>
      <c r="G987" s="204"/>
      <c r="H987" s="204"/>
    </row>
    <row r="988" s="186" customFormat="true" hidden="true" spans="1:8">
      <c r="A988" s="337">
        <v>2150104</v>
      </c>
      <c r="B988" s="411" t="s">
        <v>1066</v>
      </c>
      <c r="C988" s="409"/>
      <c r="D988" s="409">
        <v>0</v>
      </c>
      <c r="E988" s="418" t="e">
        <f t="shared" si="162"/>
        <v>#DIV/0!</v>
      </c>
      <c r="F988" s="204"/>
      <c r="G988" s="204"/>
      <c r="H988" s="204"/>
    </row>
    <row r="989" s="186" customFormat="true" hidden="true" spans="1:8">
      <c r="A989" s="337">
        <v>2150105</v>
      </c>
      <c r="B989" s="411" t="s">
        <v>1067</v>
      </c>
      <c r="C989" s="409"/>
      <c r="D989" s="409">
        <v>0</v>
      </c>
      <c r="E989" s="418" t="e">
        <f t="shared" si="162"/>
        <v>#DIV/0!</v>
      </c>
      <c r="F989" s="204"/>
      <c r="G989" s="204"/>
      <c r="H989" s="204"/>
    </row>
    <row r="990" s="186" customFormat="true" hidden="true" spans="1:8">
      <c r="A990" s="337">
        <v>2150106</v>
      </c>
      <c r="B990" s="411" t="s">
        <v>1068</v>
      </c>
      <c r="C990" s="409"/>
      <c r="D990" s="409">
        <v>0</v>
      </c>
      <c r="E990" s="418" t="e">
        <f t="shared" si="162"/>
        <v>#DIV/0!</v>
      </c>
      <c r="F990" s="204"/>
      <c r="G990" s="204"/>
      <c r="H990" s="204"/>
    </row>
    <row r="991" s="186" customFormat="true" hidden="true" spans="1:8">
      <c r="A991" s="337">
        <v>2150107</v>
      </c>
      <c r="B991" s="411" t="s">
        <v>1069</v>
      </c>
      <c r="C991" s="409"/>
      <c r="D991" s="409">
        <v>0</v>
      </c>
      <c r="E991" s="418" t="e">
        <f t="shared" si="162"/>
        <v>#DIV/0!</v>
      </c>
      <c r="F991" s="204"/>
      <c r="G991" s="204"/>
      <c r="H991" s="204"/>
    </row>
    <row r="992" s="186" customFormat="true" hidden="true" spans="1:8">
      <c r="A992" s="337">
        <v>2150108</v>
      </c>
      <c r="B992" s="411" t="s">
        <v>1070</v>
      </c>
      <c r="C992" s="409"/>
      <c r="D992" s="409">
        <v>0</v>
      </c>
      <c r="E992" s="418" t="e">
        <f t="shared" si="162"/>
        <v>#DIV/0!</v>
      </c>
      <c r="F992" s="204"/>
      <c r="G992" s="204"/>
      <c r="H992" s="204"/>
    </row>
    <row r="993" s="186" customFormat="true" hidden="true" spans="1:8">
      <c r="A993" s="337">
        <v>2150199</v>
      </c>
      <c r="B993" s="411" t="s">
        <v>1071</v>
      </c>
      <c r="C993" s="409"/>
      <c r="D993" s="409">
        <v>0</v>
      </c>
      <c r="E993" s="418" t="e">
        <f t="shared" si="162"/>
        <v>#DIV/0!</v>
      </c>
      <c r="F993" s="204"/>
      <c r="G993" s="204"/>
      <c r="H993" s="204"/>
    </row>
    <row r="994" s="391" customFormat="true" hidden="true" spans="1:8">
      <c r="A994" s="337">
        <v>21502</v>
      </c>
      <c r="B994" s="411" t="s">
        <v>1072</v>
      </c>
      <c r="C994" s="408">
        <f t="shared" ref="C994:H994" si="165">SUM(C995:C1009)</f>
        <v>0</v>
      </c>
      <c r="D994" s="409">
        <v>0</v>
      </c>
      <c r="E994" s="418" t="e">
        <f t="shared" si="162"/>
        <v>#DIV/0!</v>
      </c>
      <c r="F994" s="421">
        <f t="shared" si="165"/>
        <v>0</v>
      </c>
      <c r="G994" s="423">
        <f t="shared" si="165"/>
        <v>0</v>
      </c>
      <c r="H994" s="423">
        <f t="shared" si="165"/>
        <v>0</v>
      </c>
    </row>
    <row r="995" s="186" customFormat="true" hidden="true" spans="1:8">
      <c r="A995" s="337">
        <v>2150201</v>
      </c>
      <c r="B995" s="411" t="s">
        <v>300</v>
      </c>
      <c r="C995" s="409"/>
      <c r="D995" s="409">
        <v>0</v>
      </c>
      <c r="E995" s="418" t="e">
        <f t="shared" si="162"/>
        <v>#DIV/0!</v>
      </c>
      <c r="F995" s="204"/>
      <c r="G995" s="204"/>
      <c r="H995" s="204"/>
    </row>
    <row r="996" s="186" customFormat="true" hidden="true" spans="1:8">
      <c r="A996" s="337">
        <v>2150202</v>
      </c>
      <c r="B996" s="411" t="s">
        <v>301</v>
      </c>
      <c r="C996" s="409"/>
      <c r="D996" s="409">
        <v>0</v>
      </c>
      <c r="E996" s="418" t="e">
        <f t="shared" si="162"/>
        <v>#DIV/0!</v>
      </c>
      <c r="F996" s="204"/>
      <c r="G996" s="204"/>
      <c r="H996" s="204"/>
    </row>
    <row r="997" s="186" customFormat="true" hidden="true" spans="1:8">
      <c r="A997" s="337">
        <v>2150203</v>
      </c>
      <c r="B997" s="411" t="s">
        <v>302</v>
      </c>
      <c r="C997" s="409"/>
      <c r="D997" s="409">
        <v>0</v>
      </c>
      <c r="E997" s="418" t="e">
        <f t="shared" si="162"/>
        <v>#DIV/0!</v>
      </c>
      <c r="F997" s="204"/>
      <c r="G997" s="204"/>
      <c r="H997" s="204"/>
    </row>
    <row r="998" s="186" customFormat="true" hidden="true" spans="1:8">
      <c r="A998" s="337">
        <v>2150204</v>
      </c>
      <c r="B998" s="411" t="s">
        <v>1073</v>
      </c>
      <c r="C998" s="409"/>
      <c r="D998" s="409">
        <v>0</v>
      </c>
      <c r="E998" s="418" t="e">
        <f t="shared" si="162"/>
        <v>#DIV/0!</v>
      </c>
      <c r="F998" s="204"/>
      <c r="G998" s="204"/>
      <c r="H998" s="204"/>
    </row>
    <row r="999" s="186" customFormat="true" hidden="true" spans="1:8">
      <c r="A999" s="337">
        <v>2150205</v>
      </c>
      <c r="B999" s="411" t="s">
        <v>1074</v>
      </c>
      <c r="C999" s="409"/>
      <c r="D999" s="409">
        <v>0</v>
      </c>
      <c r="E999" s="418" t="e">
        <f t="shared" si="162"/>
        <v>#DIV/0!</v>
      </c>
      <c r="F999" s="204"/>
      <c r="G999" s="204"/>
      <c r="H999" s="204"/>
    </row>
    <row r="1000" s="186" customFormat="true" hidden="true" spans="1:8">
      <c r="A1000" s="337">
        <v>2150206</v>
      </c>
      <c r="B1000" s="411" t="s">
        <v>1075</v>
      </c>
      <c r="C1000" s="409"/>
      <c r="D1000" s="409">
        <v>0</v>
      </c>
      <c r="E1000" s="418" t="e">
        <f t="shared" si="162"/>
        <v>#DIV/0!</v>
      </c>
      <c r="F1000" s="204"/>
      <c r="G1000" s="204"/>
      <c r="H1000" s="204"/>
    </row>
    <row r="1001" s="186" customFormat="true" hidden="true" spans="1:8">
      <c r="A1001" s="337">
        <v>2150207</v>
      </c>
      <c r="B1001" s="411" t="s">
        <v>1076</v>
      </c>
      <c r="C1001" s="409"/>
      <c r="D1001" s="409">
        <v>0</v>
      </c>
      <c r="E1001" s="418" t="e">
        <f t="shared" si="162"/>
        <v>#DIV/0!</v>
      </c>
      <c r="F1001" s="204"/>
      <c r="G1001" s="204"/>
      <c r="H1001" s="204"/>
    </row>
    <row r="1002" s="186" customFormat="true" hidden="true" spans="1:8">
      <c r="A1002" s="337">
        <v>2150208</v>
      </c>
      <c r="B1002" s="411" t="s">
        <v>1077</v>
      </c>
      <c r="C1002" s="409"/>
      <c r="D1002" s="409">
        <v>0</v>
      </c>
      <c r="E1002" s="418" t="e">
        <f t="shared" si="162"/>
        <v>#DIV/0!</v>
      </c>
      <c r="F1002" s="204"/>
      <c r="G1002" s="204"/>
      <c r="H1002" s="204"/>
    </row>
    <row r="1003" s="186" customFormat="true" hidden="true" spans="1:8">
      <c r="A1003" s="337">
        <v>2150209</v>
      </c>
      <c r="B1003" s="411" t="s">
        <v>1078</v>
      </c>
      <c r="C1003" s="409"/>
      <c r="D1003" s="409">
        <v>0</v>
      </c>
      <c r="E1003" s="418" t="e">
        <f t="shared" si="162"/>
        <v>#DIV/0!</v>
      </c>
      <c r="F1003" s="204"/>
      <c r="G1003" s="204"/>
      <c r="H1003" s="204"/>
    </row>
    <row r="1004" s="186" customFormat="true" hidden="true" spans="1:8">
      <c r="A1004" s="337">
        <v>2150210</v>
      </c>
      <c r="B1004" s="411" t="s">
        <v>1079</v>
      </c>
      <c r="C1004" s="409"/>
      <c r="D1004" s="409">
        <v>0</v>
      </c>
      <c r="E1004" s="418" t="e">
        <f t="shared" si="162"/>
        <v>#DIV/0!</v>
      </c>
      <c r="F1004" s="204"/>
      <c r="G1004" s="204"/>
      <c r="H1004" s="204"/>
    </row>
    <row r="1005" s="186" customFormat="true" hidden="true" spans="1:8">
      <c r="A1005" s="337">
        <v>2150212</v>
      </c>
      <c r="B1005" s="411" t="s">
        <v>1080</v>
      </c>
      <c r="C1005" s="409"/>
      <c r="D1005" s="409">
        <v>0</v>
      </c>
      <c r="E1005" s="418" t="e">
        <f t="shared" si="162"/>
        <v>#DIV/0!</v>
      </c>
      <c r="F1005" s="204"/>
      <c r="G1005" s="204"/>
      <c r="H1005" s="204"/>
    </row>
    <row r="1006" s="186" customFormat="true" hidden="true" spans="1:8">
      <c r="A1006" s="337">
        <v>2150213</v>
      </c>
      <c r="B1006" s="411" t="s">
        <v>1081</v>
      </c>
      <c r="C1006" s="409"/>
      <c r="D1006" s="409">
        <v>0</v>
      </c>
      <c r="E1006" s="418" t="e">
        <f t="shared" si="162"/>
        <v>#DIV/0!</v>
      </c>
      <c r="F1006" s="204"/>
      <c r="G1006" s="204"/>
      <c r="H1006" s="204"/>
    </row>
    <row r="1007" s="186" customFormat="true" hidden="true" spans="1:8">
      <c r="A1007" s="337">
        <v>2150214</v>
      </c>
      <c r="B1007" s="411" t="s">
        <v>1082</v>
      </c>
      <c r="C1007" s="409"/>
      <c r="D1007" s="409">
        <v>0</v>
      </c>
      <c r="E1007" s="418" t="e">
        <f t="shared" si="162"/>
        <v>#DIV/0!</v>
      </c>
      <c r="F1007" s="204"/>
      <c r="G1007" s="204"/>
      <c r="H1007" s="204"/>
    </row>
    <row r="1008" s="186" customFormat="true" hidden="true" spans="1:8">
      <c r="A1008" s="337">
        <v>2150215</v>
      </c>
      <c r="B1008" s="411" t="s">
        <v>1083</v>
      </c>
      <c r="C1008" s="409"/>
      <c r="D1008" s="409">
        <v>0</v>
      </c>
      <c r="E1008" s="418" t="e">
        <f t="shared" si="162"/>
        <v>#DIV/0!</v>
      </c>
      <c r="F1008" s="204"/>
      <c r="G1008" s="204"/>
      <c r="H1008" s="204"/>
    </row>
    <row r="1009" s="391" customFormat="true" hidden="true" spans="1:8">
      <c r="A1009" s="337">
        <v>2150299</v>
      </c>
      <c r="B1009" s="411" t="s">
        <v>1084</v>
      </c>
      <c r="C1009" s="409"/>
      <c r="D1009" s="409">
        <v>0</v>
      </c>
      <c r="E1009" s="418" t="e">
        <f t="shared" si="162"/>
        <v>#DIV/0!</v>
      </c>
      <c r="F1009" s="417"/>
      <c r="G1009" s="417"/>
      <c r="H1009" s="417"/>
    </row>
    <row r="1010" s="186" customFormat="true" hidden="true" spans="1:8">
      <c r="A1010" s="337">
        <v>21503</v>
      </c>
      <c r="B1010" s="411" t="s">
        <v>1085</v>
      </c>
      <c r="C1010" s="408">
        <f t="shared" ref="C1010:H1010" si="166">SUM(C1011:C1014)</f>
        <v>0</v>
      </c>
      <c r="D1010" s="409">
        <v>0</v>
      </c>
      <c r="E1010" s="418" t="e">
        <f t="shared" si="162"/>
        <v>#DIV/0!</v>
      </c>
      <c r="F1010" s="424">
        <f t="shared" si="166"/>
        <v>0</v>
      </c>
      <c r="G1010" s="425">
        <f t="shared" si="166"/>
        <v>0</v>
      </c>
      <c r="H1010" s="425">
        <f t="shared" si="166"/>
        <v>0</v>
      </c>
    </row>
    <row r="1011" s="186" customFormat="true" hidden="true" spans="1:8">
      <c r="A1011" s="337">
        <v>2150301</v>
      </c>
      <c r="B1011" s="411" t="s">
        <v>300</v>
      </c>
      <c r="C1011" s="409"/>
      <c r="D1011" s="409">
        <v>0</v>
      </c>
      <c r="E1011" s="418" t="e">
        <f t="shared" si="162"/>
        <v>#DIV/0!</v>
      </c>
      <c r="F1011" s="204"/>
      <c r="G1011" s="204"/>
      <c r="H1011" s="204"/>
    </row>
    <row r="1012" s="186" customFormat="true" hidden="true" spans="1:8">
      <c r="A1012" s="337">
        <v>2150302</v>
      </c>
      <c r="B1012" s="411" t="s">
        <v>301</v>
      </c>
      <c r="C1012" s="409"/>
      <c r="D1012" s="409">
        <v>0</v>
      </c>
      <c r="E1012" s="418" t="e">
        <f t="shared" si="162"/>
        <v>#DIV/0!</v>
      </c>
      <c r="F1012" s="204"/>
      <c r="G1012" s="204"/>
      <c r="H1012" s="204"/>
    </row>
    <row r="1013" s="186" customFormat="true" hidden="true" spans="1:8">
      <c r="A1013" s="337">
        <v>2150303</v>
      </c>
      <c r="B1013" s="411" t="s">
        <v>302</v>
      </c>
      <c r="C1013" s="409"/>
      <c r="D1013" s="409">
        <v>0</v>
      </c>
      <c r="E1013" s="418" t="e">
        <f t="shared" si="162"/>
        <v>#DIV/0!</v>
      </c>
      <c r="F1013" s="204"/>
      <c r="G1013" s="204"/>
      <c r="H1013" s="204"/>
    </row>
    <row r="1014" s="186" customFormat="true" hidden="true" spans="1:8">
      <c r="A1014" s="337">
        <v>2150399</v>
      </c>
      <c r="B1014" s="411" t="s">
        <v>1086</v>
      </c>
      <c r="C1014" s="409"/>
      <c r="D1014" s="409">
        <v>0</v>
      </c>
      <c r="E1014" s="418" t="e">
        <f t="shared" si="162"/>
        <v>#DIV/0!</v>
      </c>
      <c r="F1014" s="204"/>
      <c r="G1014" s="204"/>
      <c r="H1014" s="204"/>
    </row>
    <row r="1015" s="391" customFormat="true" spans="1:8">
      <c r="A1015" s="337">
        <v>21505</v>
      </c>
      <c r="B1015" s="411" t="s">
        <v>1087</v>
      </c>
      <c r="C1015" s="408">
        <f t="shared" ref="C1015:H1015" si="167">SUM(C1016:C1025)</f>
        <v>2230</v>
      </c>
      <c r="D1015" s="408">
        <f t="shared" si="167"/>
        <v>1574</v>
      </c>
      <c r="E1015" s="418">
        <f t="shared" si="162"/>
        <v>-29.4170403587444</v>
      </c>
      <c r="F1015" s="421">
        <f t="shared" si="167"/>
        <v>515</v>
      </c>
      <c r="G1015" s="423">
        <f t="shared" si="167"/>
        <v>0</v>
      </c>
      <c r="H1015" s="423">
        <f t="shared" si="167"/>
        <v>1383</v>
      </c>
    </row>
    <row r="1016" s="391" customFormat="true" spans="1:8">
      <c r="A1016" s="337">
        <v>2150501</v>
      </c>
      <c r="B1016" s="411" t="s">
        <v>300</v>
      </c>
      <c r="C1016" s="409">
        <v>312</v>
      </c>
      <c r="D1016" s="409">
        <v>348</v>
      </c>
      <c r="E1016" s="418">
        <f t="shared" si="162"/>
        <v>11.5384615384615</v>
      </c>
      <c r="F1016" s="417">
        <v>348</v>
      </c>
      <c r="G1016" s="417"/>
      <c r="H1016" s="417"/>
    </row>
    <row r="1017" s="391" customFormat="true" spans="1:8">
      <c r="A1017" s="337">
        <v>2150502</v>
      </c>
      <c r="B1017" s="411" t="s">
        <v>301</v>
      </c>
      <c r="C1017" s="409">
        <v>32</v>
      </c>
      <c r="D1017" s="409">
        <v>22</v>
      </c>
      <c r="E1017" s="418">
        <f t="shared" si="162"/>
        <v>-31.25</v>
      </c>
      <c r="F1017" s="417">
        <v>22</v>
      </c>
      <c r="G1017" s="417"/>
      <c r="H1017" s="417"/>
    </row>
    <row r="1018" s="186" customFormat="true" hidden="true" spans="1:8">
      <c r="A1018" s="337">
        <v>2150503</v>
      </c>
      <c r="B1018" s="411" t="s">
        <v>302</v>
      </c>
      <c r="C1018" s="409"/>
      <c r="D1018" s="409">
        <v>0</v>
      </c>
      <c r="E1018" s="418" t="e">
        <f t="shared" si="162"/>
        <v>#DIV/0!</v>
      </c>
      <c r="F1018" s="204"/>
      <c r="G1018" s="204"/>
      <c r="H1018" s="204"/>
    </row>
    <row r="1019" s="186" customFormat="true" hidden="true" spans="1:8">
      <c r="A1019" s="337">
        <v>2150505</v>
      </c>
      <c r="B1019" s="411" t="s">
        <v>1088</v>
      </c>
      <c r="C1019" s="409"/>
      <c r="D1019" s="409">
        <v>0</v>
      </c>
      <c r="E1019" s="418" t="e">
        <f t="shared" si="162"/>
        <v>#DIV/0!</v>
      </c>
      <c r="F1019" s="204"/>
      <c r="G1019" s="204"/>
      <c r="H1019" s="204"/>
    </row>
    <row r="1020" s="186" customFormat="true" hidden="true" spans="1:8">
      <c r="A1020" s="337">
        <v>2150507</v>
      </c>
      <c r="B1020" s="411" t="s">
        <v>1089</v>
      </c>
      <c r="C1020" s="409"/>
      <c r="D1020" s="409">
        <v>0</v>
      </c>
      <c r="E1020" s="418" t="e">
        <f t="shared" si="162"/>
        <v>#DIV/0!</v>
      </c>
      <c r="F1020" s="204"/>
      <c r="G1020" s="204"/>
      <c r="H1020" s="204"/>
    </row>
    <row r="1021" s="186" customFormat="true" hidden="true" spans="1:8">
      <c r="A1021" s="337">
        <v>2150508</v>
      </c>
      <c r="B1021" s="411" t="s">
        <v>1090</v>
      </c>
      <c r="C1021" s="409"/>
      <c r="D1021" s="409">
        <v>0</v>
      </c>
      <c r="E1021" s="418" t="e">
        <f t="shared" si="162"/>
        <v>#DIV/0!</v>
      </c>
      <c r="F1021" s="204"/>
      <c r="G1021" s="204"/>
      <c r="H1021" s="204"/>
    </row>
    <row r="1022" s="186" customFormat="true" hidden="true" spans="1:8">
      <c r="A1022" s="337">
        <v>2150516</v>
      </c>
      <c r="B1022" s="411" t="s">
        <v>1091</v>
      </c>
      <c r="C1022" s="409"/>
      <c r="D1022" s="409">
        <v>0</v>
      </c>
      <c r="E1022" s="418" t="e">
        <f t="shared" si="162"/>
        <v>#DIV/0!</v>
      </c>
      <c r="F1022" s="204"/>
      <c r="G1022" s="204"/>
      <c r="H1022" s="204"/>
    </row>
    <row r="1023" s="391" customFormat="true" spans="1:8">
      <c r="A1023" s="337">
        <v>2150517</v>
      </c>
      <c r="B1023" s="411" t="s">
        <v>1092</v>
      </c>
      <c r="C1023" s="409">
        <v>1740</v>
      </c>
      <c r="D1023" s="409">
        <f>1383-324</f>
        <v>1059</v>
      </c>
      <c r="E1023" s="418">
        <f t="shared" si="162"/>
        <v>-39.1379310344828</v>
      </c>
      <c r="F1023" s="417"/>
      <c r="G1023" s="417"/>
      <c r="H1023" s="417">
        <v>1383</v>
      </c>
    </row>
    <row r="1024" s="186" customFormat="true" hidden="true" spans="1:8">
      <c r="A1024" s="337">
        <v>2150550</v>
      </c>
      <c r="B1024" s="411" t="s">
        <v>309</v>
      </c>
      <c r="C1024" s="409"/>
      <c r="D1024" s="409">
        <v>0</v>
      </c>
      <c r="E1024" s="418" t="e">
        <f t="shared" si="162"/>
        <v>#DIV/0!</v>
      </c>
      <c r="F1024" s="204"/>
      <c r="G1024" s="204"/>
      <c r="H1024" s="204"/>
    </row>
    <row r="1025" s="391" customFormat="true" spans="1:8">
      <c r="A1025" s="337">
        <v>2150599</v>
      </c>
      <c r="B1025" s="411" t="s">
        <v>1093</v>
      </c>
      <c r="C1025" s="409">
        <v>146</v>
      </c>
      <c r="D1025" s="409">
        <v>145</v>
      </c>
      <c r="E1025" s="418">
        <f t="shared" si="162"/>
        <v>-0.684931506849318</v>
      </c>
      <c r="F1025" s="417">
        <v>145</v>
      </c>
      <c r="G1025" s="417"/>
      <c r="H1025" s="417"/>
    </row>
    <row r="1026" s="391" customFormat="true" spans="1:8">
      <c r="A1026" s="337">
        <v>21507</v>
      </c>
      <c r="B1026" s="411" t="s">
        <v>1094</v>
      </c>
      <c r="C1026" s="408">
        <f t="shared" ref="C1026:H1026" si="168">SUM(C1027:C1032)</f>
        <v>258</v>
      </c>
      <c r="D1026" s="408">
        <f t="shared" si="168"/>
        <v>49</v>
      </c>
      <c r="E1026" s="418">
        <f t="shared" si="162"/>
        <v>-81.0077519379845</v>
      </c>
      <c r="F1026" s="421">
        <f t="shared" si="168"/>
        <v>0</v>
      </c>
      <c r="G1026" s="423">
        <f t="shared" si="168"/>
        <v>0</v>
      </c>
      <c r="H1026" s="423">
        <f t="shared" si="168"/>
        <v>49</v>
      </c>
    </row>
    <row r="1027" s="186" customFormat="true" hidden="true" spans="1:8">
      <c r="A1027" s="337">
        <v>2150701</v>
      </c>
      <c r="B1027" s="411" t="s">
        <v>300</v>
      </c>
      <c r="C1027" s="409"/>
      <c r="D1027" s="409">
        <v>0</v>
      </c>
      <c r="E1027" s="418" t="e">
        <f t="shared" si="162"/>
        <v>#DIV/0!</v>
      </c>
      <c r="F1027" s="204"/>
      <c r="G1027" s="204"/>
      <c r="H1027" s="204"/>
    </row>
    <row r="1028" s="186" customFormat="true" hidden="true" spans="1:8">
      <c r="A1028" s="337">
        <v>2150702</v>
      </c>
      <c r="B1028" s="411" t="s">
        <v>301</v>
      </c>
      <c r="C1028" s="409"/>
      <c r="D1028" s="409">
        <v>0</v>
      </c>
      <c r="E1028" s="418" t="e">
        <f t="shared" si="162"/>
        <v>#DIV/0!</v>
      </c>
      <c r="F1028" s="204"/>
      <c r="G1028" s="204"/>
      <c r="H1028" s="204"/>
    </row>
    <row r="1029" s="186" customFormat="true" hidden="true" spans="1:8">
      <c r="A1029" s="337">
        <v>2150703</v>
      </c>
      <c r="B1029" s="411" t="s">
        <v>302</v>
      </c>
      <c r="C1029" s="409"/>
      <c r="D1029" s="409">
        <v>0</v>
      </c>
      <c r="E1029" s="418" t="e">
        <f t="shared" si="162"/>
        <v>#DIV/0!</v>
      </c>
      <c r="F1029" s="204"/>
      <c r="G1029" s="204"/>
      <c r="H1029" s="204"/>
    </row>
    <row r="1030" s="186" customFormat="true" hidden="true" spans="1:8">
      <c r="A1030" s="337">
        <v>2150704</v>
      </c>
      <c r="B1030" s="411" t="s">
        <v>1095</v>
      </c>
      <c r="C1030" s="409"/>
      <c r="D1030" s="409">
        <v>0</v>
      </c>
      <c r="E1030" s="418" t="e">
        <f t="shared" si="162"/>
        <v>#DIV/0!</v>
      </c>
      <c r="F1030" s="204"/>
      <c r="G1030" s="204"/>
      <c r="H1030" s="204"/>
    </row>
    <row r="1031" s="186" customFormat="true" hidden="true" spans="1:8">
      <c r="A1031" s="337">
        <v>2150705</v>
      </c>
      <c r="B1031" s="411" t="s">
        <v>1096</v>
      </c>
      <c r="C1031" s="409"/>
      <c r="D1031" s="409">
        <v>0</v>
      </c>
      <c r="E1031" s="418" t="e">
        <f t="shared" ref="E1031:E1094" si="169">(D1031/C1031-1)*100</f>
        <v>#DIV/0!</v>
      </c>
      <c r="F1031" s="204"/>
      <c r="G1031" s="204"/>
      <c r="H1031" s="204"/>
    </row>
    <row r="1032" s="391" customFormat="true" spans="1:8">
      <c r="A1032" s="337">
        <v>2150799</v>
      </c>
      <c r="B1032" s="411" t="s">
        <v>1097</v>
      </c>
      <c r="C1032" s="409">
        <v>258</v>
      </c>
      <c r="D1032" s="409">
        <v>49</v>
      </c>
      <c r="E1032" s="418">
        <f t="shared" si="169"/>
        <v>-81.0077519379845</v>
      </c>
      <c r="F1032" s="417"/>
      <c r="G1032" s="417"/>
      <c r="H1032" s="417">
        <v>49</v>
      </c>
    </row>
    <row r="1033" s="391" customFormat="true" spans="1:8">
      <c r="A1033" s="337">
        <v>21508</v>
      </c>
      <c r="B1033" s="411" t="s">
        <v>1098</v>
      </c>
      <c r="C1033" s="408"/>
      <c r="D1033" s="409">
        <f>D1040</f>
        <v>349</v>
      </c>
      <c r="E1033" s="418"/>
      <c r="F1033" s="421">
        <f t="shared" ref="C1033:H1033" si="170">SUM(F1034:F1040)</f>
        <v>0</v>
      </c>
      <c r="G1033" s="423">
        <f t="shared" si="170"/>
        <v>0</v>
      </c>
      <c r="H1033" s="423">
        <f t="shared" si="170"/>
        <v>0</v>
      </c>
    </row>
    <row r="1034" s="186" customFormat="true" hidden="true" spans="1:8">
      <c r="A1034" s="337">
        <v>2150801</v>
      </c>
      <c r="B1034" s="411" t="s">
        <v>300</v>
      </c>
      <c r="C1034" s="409"/>
      <c r="D1034" s="409">
        <v>0</v>
      </c>
      <c r="E1034" s="418"/>
      <c r="F1034" s="204"/>
      <c r="G1034" s="204"/>
      <c r="H1034" s="204"/>
    </row>
    <row r="1035" s="186" customFormat="true" hidden="true" spans="1:8">
      <c r="A1035" s="337">
        <v>2150802</v>
      </c>
      <c r="B1035" s="411" t="s">
        <v>301</v>
      </c>
      <c r="C1035" s="409"/>
      <c r="D1035" s="409">
        <v>0</v>
      </c>
      <c r="E1035" s="418"/>
      <c r="F1035" s="204"/>
      <c r="G1035" s="204"/>
      <c r="H1035" s="204"/>
    </row>
    <row r="1036" s="186" customFormat="true" hidden="true" spans="1:8">
      <c r="A1036" s="337">
        <v>2150803</v>
      </c>
      <c r="B1036" s="411" t="s">
        <v>302</v>
      </c>
      <c r="C1036" s="409"/>
      <c r="D1036" s="409">
        <v>0</v>
      </c>
      <c r="E1036" s="418"/>
      <c r="F1036" s="204"/>
      <c r="G1036" s="204"/>
      <c r="H1036" s="204"/>
    </row>
    <row r="1037" s="186" customFormat="true" hidden="true" spans="1:8">
      <c r="A1037" s="337">
        <v>2150804</v>
      </c>
      <c r="B1037" s="411" t="s">
        <v>1099</v>
      </c>
      <c r="C1037" s="409"/>
      <c r="D1037" s="409">
        <v>0</v>
      </c>
      <c r="E1037" s="418"/>
      <c r="F1037" s="204"/>
      <c r="G1037" s="204"/>
      <c r="H1037" s="204"/>
    </row>
    <row r="1038" s="391" customFormat="true" hidden="true" spans="1:8">
      <c r="A1038" s="337">
        <v>2150805</v>
      </c>
      <c r="B1038" s="411" t="s">
        <v>1100</v>
      </c>
      <c r="C1038" s="409"/>
      <c r="D1038" s="409">
        <v>0</v>
      </c>
      <c r="E1038" s="418"/>
      <c r="F1038" s="417"/>
      <c r="G1038" s="417"/>
      <c r="H1038" s="417"/>
    </row>
    <row r="1039" s="186" customFormat="true" hidden="true" spans="1:8">
      <c r="A1039" s="337">
        <v>2150806</v>
      </c>
      <c r="B1039" s="411" t="s">
        <v>1101</v>
      </c>
      <c r="C1039" s="409"/>
      <c r="D1039" s="409">
        <v>0</v>
      </c>
      <c r="E1039" s="418"/>
      <c r="F1039" s="204"/>
      <c r="G1039" s="204"/>
      <c r="H1039" s="204"/>
    </row>
    <row r="1040" s="186" customFormat="true" spans="1:8">
      <c r="A1040" s="337">
        <v>2150899</v>
      </c>
      <c r="B1040" s="411" t="s">
        <v>1102</v>
      </c>
      <c r="C1040" s="409"/>
      <c r="D1040" s="409">
        <v>349</v>
      </c>
      <c r="E1040" s="418"/>
      <c r="F1040" s="204"/>
      <c r="G1040" s="204"/>
      <c r="H1040" s="204"/>
    </row>
    <row r="1041" s="186" customFormat="true" spans="1:8">
      <c r="A1041" s="337">
        <v>21599</v>
      </c>
      <c r="B1041" s="411" t="s">
        <v>1103</v>
      </c>
      <c r="C1041" s="408"/>
      <c r="D1041" s="408">
        <f t="shared" ref="C1041:H1041" si="171">SUM(D1042:D1046)</f>
        <v>1270</v>
      </c>
      <c r="E1041" s="418"/>
      <c r="F1041" s="424">
        <f t="shared" si="171"/>
        <v>0</v>
      </c>
      <c r="G1041" s="425">
        <f t="shared" si="171"/>
        <v>0</v>
      </c>
      <c r="H1041" s="425">
        <f t="shared" si="171"/>
        <v>1270</v>
      </c>
    </row>
    <row r="1042" s="186" customFormat="true" hidden="true" spans="1:8">
      <c r="A1042" s="337">
        <v>2159901</v>
      </c>
      <c r="B1042" s="411" t="s">
        <v>1104</v>
      </c>
      <c r="C1042" s="409"/>
      <c r="D1042" s="409">
        <v>0</v>
      </c>
      <c r="E1042" s="418"/>
      <c r="F1042" s="204"/>
      <c r="G1042" s="204"/>
      <c r="H1042" s="204"/>
    </row>
    <row r="1043" s="186" customFormat="true" hidden="true" spans="1:8">
      <c r="A1043" s="337">
        <v>2159904</v>
      </c>
      <c r="B1043" s="411" t="s">
        <v>1105</v>
      </c>
      <c r="C1043" s="409"/>
      <c r="D1043" s="409">
        <v>0</v>
      </c>
      <c r="E1043" s="418"/>
      <c r="F1043" s="204"/>
      <c r="G1043" s="204"/>
      <c r="H1043" s="204"/>
    </row>
    <row r="1044" s="186" customFormat="true" hidden="true" spans="1:8">
      <c r="A1044" s="337">
        <v>2159905</v>
      </c>
      <c r="B1044" s="411" t="s">
        <v>1106</v>
      </c>
      <c r="C1044" s="409"/>
      <c r="D1044" s="409">
        <v>0</v>
      </c>
      <c r="E1044" s="418"/>
      <c r="F1044" s="204"/>
      <c r="G1044" s="204"/>
      <c r="H1044" s="204"/>
    </row>
    <row r="1045" s="186" customFormat="true" hidden="true" spans="1:8">
      <c r="A1045" s="337">
        <v>2159906</v>
      </c>
      <c r="B1045" s="411" t="s">
        <v>1107</v>
      </c>
      <c r="C1045" s="409"/>
      <c r="D1045" s="409">
        <v>0</v>
      </c>
      <c r="E1045" s="418"/>
      <c r="F1045" s="204"/>
      <c r="G1045" s="204"/>
      <c r="H1045" s="204"/>
    </row>
    <row r="1046" s="186" customFormat="true" spans="1:8">
      <c r="A1046" s="337">
        <v>2159999</v>
      </c>
      <c r="B1046" s="411" t="s">
        <v>1108</v>
      </c>
      <c r="C1046" s="409"/>
      <c r="D1046" s="409">
        <v>1270</v>
      </c>
      <c r="E1046" s="418"/>
      <c r="F1046" s="204"/>
      <c r="G1046" s="204"/>
      <c r="H1046" s="204">
        <v>1270</v>
      </c>
    </row>
    <row r="1047" s="393" customFormat="true" spans="1:8">
      <c r="A1047" s="403">
        <v>216</v>
      </c>
      <c r="B1047" s="404" t="s">
        <v>1109</v>
      </c>
      <c r="C1047" s="405">
        <f t="shared" ref="C1047:H1047" si="172">SUM(C1048,C1058,C1064)</f>
        <v>996</v>
      </c>
      <c r="D1047" s="405">
        <f t="shared" si="172"/>
        <v>1443</v>
      </c>
      <c r="E1047" s="418">
        <f t="shared" si="169"/>
        <v>44.8795180722892</v>
      </c>
      <c r="F1047" s="419">
        <f t="shared" si="172"/>
        <v>93</v>
      </c>
      <c r="G1047" s="420">
        <f t="shared" si="172"/>
        <v>596</v>
      </c>
      <c r="H1047" s="420">
        <f t="shared" si="172"/>
        <v>754</v>
      </c>
    </row>
    <row r="1048" s="391" customFormat="true" spans="1:8">
      <c r="A1048" s="337">
        <v>21602</v>
      </c>
      <c r="B1048" s="411" t="s">
        <v>1110</v>
      </c>
      <c r="C1048" s="408">
        <f t="shared" ref="C1048:H1048" si="173">SUM(C1049:C1057)</f>
        <v>258</v>
      </c>
      <c r="D1048" s="408">
        <f t="shared" si="173"/>
        <v>1097</v>
      </c>
      <c r="E1048" s="418">
        <f t="shared" si="169"/>
        <v>325.193798449612</v>
      </c>
      <c r="F1048" s="421">
        <f t="shared" si="173"/>
        <v>93</v>
      </c>
      <c r="G1048" s="423">
        <f t="shared" si="173"/>
        <v>370</v>
      </c>
      <c r="H1048" s="423">
        <f t="shared" si="173"/>
        <v>634</v>
      </c>
    </row>
    <row r="1049" s="391" customFormat="true" spans="1:8">
      <c r="A1049" s="337">
        <v>2160201</v>
      </c>
      <c r="B1049" s="411" t="s">
        <v>300</v>
      </c>
      <c r="C1049" s="409">
        <v>88</v>
      </c>
      <c r="D1049" s="409">
        <v>88</v>
      </c>
      <c r="E1049" s="418">
        <f t="shared" si="169"/>
        <v>0</v>
      </c>
      <c r="F1049" s="417">
        <v>88</v>
      </c>
      <c r="G1049" s="417"/>
      <c r="H1049" s="417"/>
    </row>
    <row r="1050" s="391" customFormat="true" spans="1:8">
      <c r="A1050" s="337">
        <v>2160202</v>
      </c>
      <c r="B1050" s="411" t="s">
        <v>301</v>
      </c>
      <c r="C1050" s="409">
        <v>9</v>
      </c>
      <c r="D1050" s="409">
        <v>5</v>
      </c>
      <c r="E1050" s="418">
        <f t="shared" si="169"/>
        <v>-44.4444444444444</v>
      </c>
      <c r="F1050" s="417">
        <v>5</v>
      </c>
      <c r="G1050" s="417"/>
      <c r="H1050" s="417"/>
    </row>
    <row r="1051" s="186" customFormat="true" hidden="true" spans="1:8">
      <c r="A1051" s="337">
        <v>2160203</v>
      </c>
      <c r="B1051" s="411" t="s">
        <v>302</v>
      </c>
      <c r="C1051" s="409"/>
      <c r="D1051" s="409">
        <v>0</v>
      </c>
      <c r="E1051" s="418" t="e">
        <f t="shared" si="169"/>
        <v>#DIV/0!</v>
      </c>
      <c r="F1051" s="204"/>
      <c r="G1051" s="204"/>
      <c r="H1051" s="204"/>
    </row>
    <row r="1052" s="186" customFormat="true" hidden="true" spans="1:8">
      <c r="A1052" s="337">
        <v>2160216</v>
      </c>
      <c r="B1052" s="411" t="s">
        <v>1111</v>
      </c>
      <c r="C1052" s="409"/>
      <c r="D1052" s="409">
        <v>0</v>
      </c>
      <c r="E1052" s="418" t="e">
        <f t="shared" si="169"/>
        <v>#DIV/0!</v>
      </c>
      <c r="F1052" s="204"/>
      <c r="G1052" s="204"/>
      <c r="H1052" s="204"/>
    </row>
    <row r="1053" s="186" customFormat="true" hidden="true" spans="1:8">
      <c r="A1053" s="337">
        <v>2160217</v>
      </c>
      <c r="B1053" s="411" t="s">
        <v>1112</v>
      </c>
      <c r="C1053" s="409"/>
      <c r="D1053" s="409">
        <v>0</v>
      </c>
      <c r="E1053" s="418" t="e">
        <f t="shared" si="169"/>
        <v>#DIV/0!</v>
      </c>
      <c r="F1053" s="204"/>
      <c r="G1053" s="204"/>
      <c r="H1053" s="204"/>
    </row>
    <row r="1054" s="186" customFormat="true" hidden="true" spans="1:8">
      <c r="A1054" s="337">
        <v>2160218</v>
      </c>
      <c r="B1054" s="411" t="s">
        <v>1113</v>
      </c>
      <c r="C1054" s="409"/>
      <c r="D1054" s="409">
        <v>0</v>
      </c>
      <c r="E1054" s="418" t="e">
        <f t="shared" si="169"/>
        <v>#DIV/0!</v>
      </c>
      <c r="F1054" s="204"/>
      <c r="G1054" s="204"/>
      <c r="H1054" s="204"/>
    </row>
    <row r="1055" s="391" customFormat="true" hidden="true" spans="1:8">
      <c r="A1055" s="337">
        <v>2160219</v>
      </c>
      <c r="B1055" s="411" t="s">
        <v>1114</v>
      </c>
      <c r="C1055" s="409"/>
      <c r="D1055" s="409">
        <v>0</v>
      </c>
      <c r="E1055" s="418" t="e">
        <f t="shared" si="169"/>
        <v>#DIV/0!</v>
      </c>
      <c r="F1055" s="417"/>
      <c r="G1055" s="417"/>
      <c r="H1055" s="417"/>
    </row>
    <row r="1056" s="186" customFormat="true" hidden="true" spans="1:8">
      <c r="A1056" s="337">
        <v>2160250</v>
      </c>
      <c r="B1056" s="411" t="s">
        <v>309</v>
      </c>
      <c r="C1056" s="409"/>
      <c r="D1056" s="409">
        <v>0</v>
      </c>
      <c r="E1056" s="418" t="e">
        <f t="shared" si="169"/>
        <v>#DIV/0!</v>
      </c>
      <c r="F1056" s="204"/>
      <c r="G1056" s="204"/>
      <c r="H1056" s="204"/>
    </row>
    <row r="1057" s="391" customFormat="true" spans="1:8">
      <c r="A1057" s="337">
        <v>2160299</v>
      </c>
      <c r="B1057" s="411" t="s">
        <v>1115</v>
      </c>
      <c r="C1057" s="409">
        <v>161</v>
      </c>
      <c r="D1057" s="409">
        <v>1004</v>
      </c>
      <c r="E1057" s="418">
        <f t="shared" si="169"/>
        <v>523.60248447205</v>
      </c>
      <c r="F1057" s="417"/>
      <c r="G1057" s="417">
        <v>370</v>
      </c>
      <c r="H1057" s="417">
        <v>634</v>
      </c>
    </row>
    <row r="1058" s="391" customFormat="true" spans="1:8">
      <c r="A1058" s="337">
        <v>21606</v>
      </c>
      <c r="B1058" s="411" t="s">
        <v>1116</v>
      </c>
      <c r="C1058" s="408">
        <f t="shared" ref="C1058:H1058" si="174">SUM(C1059:C1063)</f>
        <v>275</v>
      </c>
      <c r="D1058" s="408">
        <f t="shared" si="174"/>
        <v>322</v>
      </c>
      <c r="E1058" s="418">
        <f t="shared" si="169"/>
        <v>17.0909090909091</v>
      </c>
      <c r="F1058" s="421">
        <f t="shared" si="174"/>
        <v>0</v>
      </c>
      <c r="G1058" s="423">
        <f t="shared" si="174"/>
        <v>226</v>
      </c>
      <c r="H1058" s="423">
        <f t="shared" si="174"/>
        <v>96</v>
      </c>
    </row>
    <row r="1059" s="186" customFormat="true" hidden="true" spans="1:8">
      <c r="A1059" s="337">
        <v>2160601</v>
      </c>
      <c r="B1059" s="411" t="s">
        <v>300</v>
      </c>
      <c r="C1059" s="409"/>
      <c r="D1059" s="409">
        <v>0</v>
      </c>
      <c r="E1059" s="418" t="e">
        <f t="shared" si="169"/>
        <v>#DIV/0!</v>
      </c>
      <c r="F1059" s="204"/>
      <c r="G1059" s="204"/>
      <c r="H1059" s="204"/>
    </row>
    <row r="1060" s="186" customFormat="true" hidden="true" spans="1:8">
      <c r="A1060" s="337">
        <v>2160602</v>
      </c>
      <c r="B1060" s="411" t="s">
        <v>301</v>
      </c>
      <c r="C1060" s="409"/>
      <c r="D1060" s="409">
        <v>0</v>
      </c>
      <c r="E1060" s="418" t="e">
        <f t="shared" si="169"/>
        <v>#DIV/0!</v>
      </c>
      <c r="F1060" s="204"/>
      <c r="G1060" s="204"/>
      <c r="H1060" s="204"/>
    </row>
    <row r="1061" s="186" customFormat="true" hidden="true" spans="1:8">
      <c r="A1061" s="337">
        <v>2160603</v>
      </c>
      <c r="B1061" s="411" t="s">
        <v>302</v>
      </c>
      <c r="C1061" s="409"/>
      <c r="D1061" s="409">
        <v>0</v>
      </c>
      <c r="E1061" s="418" t="e">
        <f t="shared" si="169"/>
        <v>#DIV/0!</v>
      </c>
      <c r="F1061" s="204"/>
      <c r="G1061" s="204"/>
      <c r="H1061" s="204"/>
    </row>
    <row r="1062" s="186" customFormat="true" hidden="true" spans="1:8">
      <c r="A1062" s="337">
        <v>2160607</v>
      </c>
      <c r="B1062" s="411" t="s">
        <v>1117</v>
      </c>
      <c r="C1062" s="409"/>
      <c r="D1062" s="409">
        <v>0</v>
      </c>
      <c r="E1062" s="418" t="e">
        <f t="shared" si="169"/>
        <v>#DIV/0!</v>
      </c>
      <c r="F1062" s="204"/>
      <c r="G1062" s="204"/>
      <c r="H1062" s="204"/>
    </row>
    <row r="1063" s="391" customFormat="true" spans="1:9">
      <c r="A1063" s="337">
        <v>2160699</v>
      </c>
      <c r="B1063" s="411" t="s">
        <v>1118</v>
      </c>
      <c r="C1063" s="409">
        <v>275</v>
      </c>
      <c r="D1063" s="409">
        <v>322</v>
      </c>
      <c r="E1063" s="418">
        <f t="shared" si="169"/>
        <v>17.0909090909091</v>
      </c>
      <c r="F1063" s="417"/>
      <c r="G1063" s="417">
        <v>226</v>
      </c>
      <c r="H1063" s="417">
        <v>96</v>
      </c>
      <c r="I1063" s="391" t="s">
        <v>1119</v>
      </c>
    </row>
    <row r="1064" s="391" customFormat="true" spans="1:8">
      <c r="A1064" s="337">
        <v>21699</v>
      </c>
      <c r="B1064" s="411" t="s">
        <v>1120</v>
      </c>
      <c r="C1064" s="408">
        <f t="shared" ref="C1064:H1064" si="175">SUM(C1065:C1066)</f>
        <v>463</v>
      </c>
      <c r="D1064" s="408">
        <f t="shared" si="175"/>
        <v>24</v>
      </c>
      <c r="E1064" s="418">
        <f t="shared" si="169"/>
        <v>-94.8164146868251</v>
      </c>
      <c r="F1064" s="421">
        <f t="shared" si="175"/>
        <v>0</v>
      </c>
      <c r="G1064" s="423">
        <f t="shared" si="175"/>
        <v>0</v>
      </c>
      <c r="H1064" s="423">
        <f t="shared" si="175"/>
        <v>24</v>
      </c>
    </row>
    <row r="1065" s="186" customFormat="true" hidden="true" spans="1:8">
      <c r="A1065" s="337">
        <v>2169901</v>
      </c>
      <c r="B1065" s="411" t="s">
        <v>1121</v>
      </c>
      <c r="C1065" s="409"/>
      <c r="D1065" s="409">
        <v>0</v>
      </c>
      <c r="E1065" s="418" t="e">
        <f t="shared" si="169"/>
        <v>#DIV/0!</v>
      </c>
      <c r="F1065" s="204"/>
      <c r="G1065" s="204"/>
      <c r="H1065" s="204"/>
    </row>
    <row r="1066" s="391" customFormat="true" spans="1:8">
      <c r="A1066" s="337">
        <v>2169999</v>
      </c>
      <c r="B1066" s="411" t="s">
        <v>1122</v>
      </c>
      <c r="C1066" s="409">
        <v>463</v>
      </c>
      <c r="D1066" s="409">
        <v>24</v>
      </c>
      <c r="E1066" s="418">
        <f t="shared" si="169"/>
        <v>-94.8164146868251</v>
      </c>
      <c r="F1066" s="417"/>
      <c r="G1066" s="417"/>
      <c r="H1066" s="417">
        <v>24</v>
      </c>
    </row>
    <row r="1067" s="393" customFormat="true" spans="1:8">
      <c r="A1067" s="403">
        <v>217</v>
      </c>
      <c r="B1067" s="404" t="s">
        <v>1123</v>
      </c>
      <c r="C1067" s="405">
        <f t="shared" ref="C1067:H1067" si="176">SUM(C1068,C1075,C1085,C1091,C1094)</f>
        <v>184</v>
      </c>
      <c r="D1067" s="405"/>
      <c r="E1067" s="418">
        <f t="shared" si="169"/>
        <v>-100</v>
      </c>
      <c r="F1067" s="419">
        <f t="shared" si="176"/>
        <v>0</v>
      </c>
      <c r="G1067" s="420">
        <f t="shared" si="176"/>
        <v>0</v>
      </c>
      <c r="H1067" s="420">
        <f t="shared" si="176"/>
        <v>0</v>
      </c>
    </row>
    <row r="1068" s="391" customFormat="true" spans="1:8">
      <c r="A1068" s="337">
        <v>21701</v>
      </c>
      <c r="B1068" s="411" t="s">
        <v>1124</v>
      </c>
      <c r="C1068" s="408">
        <f t="shared" ref="C1068:H1068" si="177">SUM(C1069:C1074)</f>
        <v>184</v>
      </c>
      <c r="D1068" s="408"/>
      <c r="E1068" s="418">
        <f t="shared" si="169"/>
        <v>-100</v>
      </c>
      <c r="F1068" s="421">
        <f t="shared" si="177"/>
        <v>0</v>
      </c>
      <c r="G1068" s="423">
        <f t="shared" si="177"/>
        <v>0</v>
      </c>
      <c r="H1068" s="423">
        <f t="shared" si="177"/>
        <v>0</v>
      </c>
    </row>
    <row r="1069" s="391" customFormat="true" spans="1:8">
      <c r="A1069" s="337">
        <v>2170101</v>
      </c>
      <c r="B1069" s="411" t="s">
        <v>300</v>
      </c>
      <c r="C1069" s="409">
        <v>160</v>
      </c>
      <c r="D1069" s="409"/>
      <c r="E1069" s="418">
        <f t="shared" si="169"/>
        <v>-100</v>
      </c>
      <c r="F1069" s="417"/>
      <c r="G1069" s="417"/>
      <c r="H1069" s="417"/>
    </row>
    <row r="1070" s="391" customFormat="true" spans="1:8">
      <c r="A1070" s="337">
        <v>2170102</v>
      </c>
      <c r="B1070" s="411" t="s">
        <v>301</v>
      </c>
      <c r="C1070" s="409">
        <v>24</v>
      </c>
      <c r="D1070" s="409"/>
      <c r="E1070" s="418">
        <f t="shared" si="169"/>
        <v>-100</v>
      </c>
      <c r="F1070" s="417"/>
      <c r="G1070" s="417"/>
      <c r="H1070" s="417"/>
    </row>
    <row r="1071" s="186" customFormat="true" hidden="true" spans="1:8">
      <c r="A1071" s="337">
        <v>2170103</v>
      </c>
      <c r="B1071" s="411" t="s">
        <v>302</v>
      </c>
      <c r="C1071" s="409"/>
      <c r="D1071" s="409">
        <v>0</v>
      </c>
      <c r="E1071" s="418" t="e">
        <f t="shared" si="169"/>
        <v>#DIV/0!</v>
      </c>
      <c r="F1071" s="204"/>
      <c r="G1071" s="204"/>
      <c r="H1071" s="204"/>
    </row>
    <row r="1072" s="186" customFormat="true" hidden="true" spans="1:8">
      <c r="A1072" s="337">
        <v>2170104</v>
      </c>
      <c r="B1072" s="411" t="s">
        <v>1125</v>
      </c>
      <c r="C1072" s="409"/>
      <c r="D1072" s="409">
        <v>0</v>
      </c>
      <c r="E1072" s="418" t="e">
        <f t="shared" si="169"/>
        <v>#DIV/0!</v>
      </c>
      <c r="F1072" s="204"/>
      <c r="G1072" s="204"/>
      <c r="H1072" s="204"/>
    </row>
    <row r="1073" s="186" customFormat="true" hidden="true" spans="1:8">
      <c r="A1073" s="337">
        <v>2170150</v>
      </c>
      <c r="B1073" s="411" t="s">
        <v>309</v>
      </c>
      <c r="C1073" s="409"/>
      <c r="D1073" s="409">
        <v>0</v>
      </c>
      <c r="E1073" s="418" t="e">
        <f t="shared" si="169"/>
        <v>#DIV/0!</v>
      </c>
      <c r="F1073" s="204"/>
      <c r="G1073" s="204"/>
      <c r="H1073" s="204"/>
    </row>
    <row r="1074" s="186" customFormat="true" hidden="true" spans="1:8">
      <c r="A1074" s="337">
        <v>2170199</v>
      </c>
      <c r="B1074" s="411" t="s">
        <v>1126</v>
      </c>
      <c r="C1074" s="409"/>
      <c r="D1074" s="409">
        <v>0</v>
      </c>
      <c r="E1074" s="418" t="e">
        <f t="shared" si="169"/>
        <v>#DIV/0!</v>
      </c>
      <c r="F1074" s="204"/>
      <c r="G1074" s="204"/>
      <c r="H1074" s="204"/>
    </row>
    <row r="1075" s="186" customFormat="true" hidden="true" spans="1:8">
      <c r="A1075" s="337">
        <v>21702</v>
      </c>
      <c r="B1075" s="411" t="s">
        <v>1127</v>
      </c>
      <c r="C1075" s="408">
        <f t="shared" ref="C1075:H1075" si="178">SUM(C1076:C1084)</f>
        <v>0</v>
      </c>
      <c r="D1075" s="409">
        <v>0</v>
      </c>
      <c r="E1075" s="418" t="e">
        <f t="shared" si="169"/>
        <v>#DIV/0!</v>
      </c>
      <c r="F1075" s="421">
        <f t="shared" si="178"/>
        <v>0</v>
      </c>
      <c r="G1075" s="425">
        <f t="shared" si="178"/>
        <v>0</v>
      </c>
      <c r="H1075" s="425">
        <f t="shared" si="178"/>
        <v>0</v>
      </c>
    </row>
    <row r="1076" s="186" customFormat="true" hidden="true" spans="1:8">
      <c r="A1076" s="337">
        <v>2170201</v>
      </c>
      <c r="B1076" s="411" t="s">
        <v>1128</v>
      </c>
      <c r="C1076" s="409"/>
      <c r="D1076" s="409">
        <v>0</v>
      </c>
      <c r="E1076" s="418" t="e">
        <f t="shared" si="169"/>
        <v>#DIV/0!</v>
      </c>
      <c r="F1076" s="204"/>
      <c r="G1076" s="204"/>
      <c r="H1076" s="204"/>
    </row>
    <row r="1077" s="186" customFormat="true" hidden="true" spans="1:8">
      <c r="A1077" s="337">
        <v>2170202</v>
      </c>
      <c r="B1077" s="411" t="s">
        <v>1129</v>
      </c>
      <c r="C1077" s="409"/>
      <c r="D1077" s="409">
        <v>0</v>
      </c>
      <c r="E1077" s="418" t="e">
        <f t="shared" si="169"/>
        <v>#DIV/0!</v>
      </c>
      <c r="F1077" s="204"/>
      <c r="G1077" s="204"/>
      <c r="H1077" s="204"/>
    </row>
    <row r="1078" s="186" customFormat="true" hidden="true" spans="1:8">
      <c r="A1078" s="337">
        <v>2170203</v>
      </c>
      <c r="B1078" s="411" t="s">
        <v>1130</v>
      </c>
      <c r="C1078" s="409"/>
      <c r="D1078" s="409">
        <v>0</v>
      </c>
      <c r="E1078" s="418" t="e">
        <f t="shared" si="169"/>
        <v>#DIV/0!</v>
      </c>
      <c r="F1078" s="204"/>
      <c r="G1078" s="204"/>
      <c r="H1078" s="204"/>
    </row>
    <row r="1079" s="186" customFormat="true" hidden="true" spans="1:8">
      <c r="A1079" s="337">
        <v>2170204</v>
      </c>
      <c r="B1079" s="411" t="s">
        <v>1131</v>
      </c>
      <c r="C1079" s="409"/>
      <c r="D1079" s="409">
        <v>0</v>
      </c>
      <c r="E1079" s="418" t="e">
        <f t="shared" si="169"/>
        <v>#DIV/0!</v>
      </c>
      <c r="F1079" s="204"/>
      <c r="G1079" s="204"/>
      <c r="H1079" s="204"/>
    </row>
    <row r="1080" s="186" customFormat="true" hidden="true" spans="1:8">
      <c r="A1080" s="337">
        <v>2170205</v>
      </c>
      <c r="B1080" s="411" t="s">
        <v>1132</v>
      </c>
      <c r="C1080" s="409"/>
      <c r="D1080" s="409">
        <v>0</v>
      </c>
      <c r="E1080" s="418" t="e">
        <f t="shared" si="169"/>
        <v>#DIV/0!</v>
      </c>
      <c r="F1080" s="204"/>
      <c r="G1080" s="204"/>
      <c r="H1080" s="204"/>
    </row>
    <row r="1081" s="186" customFormat="true" hidden="true" spans="1:8">
      <c r="A1081" s="337">
        <v>2170206</v>
      </c>
      <c r="B1081" s="411" t="s">
        <v>1133</v>
      </c>
      <c r="C1081" s="409"/>
      <c r="D1081" s="409">
        <v>0</v>
      </c>
      <c r="E1081" s="418" t="e">
        <f t="shared" si="169"/>
        <v>#DIV/0!</v>
      </c>
      <c r="F1081" s="204"/>
      <c r="G1081" s="204"/>
      <c r="H1081" s="204"/>
    </row>
    <row r="1082" s="186" customFormat="true" hidden="true" spans="1:8">
      <c r="A1082" s="337">
        <v>2170207</v>
      </c>
      <c r="B1082" s="411" t="s">
        <v>1134</v>
      </c>
      <c r="C1082" s="409"/>
      <c r="D1082" s="409">
        <v>0</v>
      </c>
      <c r="E1082" s="418" t="e">
        <f t="shared" si="169"/>
        <v>#DIV/0!</v>
      </c>
      <c r="F1082" s="204"/>
      <c r="G1082" s="204"/>
      <c r="H1082" s="204"/>
    </row>
    <row r="1083" s="186" customFormat="true" hidden="true" spans="1:8">
      <c r="A1083" s="337">
        <v>2170208</v>
      </c>
      <c r="B1083" s="411" t="s">
        <v>1135</v>
      </c>
      <c r="C1083" s="409"/>
      <c r="D1083" s="409">
        <v>0</v>
      </c>
      <c r="E1083" s="418" t="e">
        <f t="shared" si="169"/>
        <v>#DIV/0!</v>
      </c>
      <c r="F1083" s="204"/>
      <c r="G1083" s="204"/>
      <c r="H1083" s="204"/>
    </row>
    <row r="1084" s="186" customFormat="true" hidden="true" spans="1:8">
      <c r="A1084" s="337">
        <v>2170299</v>
      </c>
      <c r="B1084" s="411" t="s">
        <v>1136</v>
      </c>
      <c r="C1084" s="409"/>
      <c r="D1084" s="409">
        <v>0</v>
      </c>
      <c r="E1084" s="418" t="e">
        <f t="shared" si="169"/>
        <v>#DIV/0!</v>
      </c>
      <c r="F1084" s="204"/>
      <c r="G1084" s="204"/>
      <c r="H1084" s="204"/>
    </row>
    <row r="1085" s="186" customFormat="true" hidden="true" spans="1:8">
      <c r="A1085" s="337">
        <v>21703</v>
      </c>
      <c r="B1085" s="411" t="s">
        <v>1137</v>
      </c>
      <c r="C1085" s="408">
        <f t="shared" ref="C1085:H1085" si="179">SUM(C1086:C1090)</f>
        <v>0</v>
      </c>
      <c r="D1085" s="409">
        <v>0</v>
      </c>
      <c r="E1085" s="418" t="e">
        <f t="shared" si="169"/>
        <v>#DIV/0!</v>
      </c>
      <c r="F1085" s="424">
        <f t="shared" si="179"/>
        <v>0</v>
      </c>
      <c r="G1085" s="425">
        <f t="shared" si="179"/>
        <v>0</v>
      </c>
      <c r="H1085" s="425">
        <f t="shared" si="179"/>
        <v>0</v>
      </c>
    </row>
    <row r="1086" s="186" customFormat="true" hidden="true" spans="1:8">
      <c r="A1086" s="337">
        <v>2170301</v>
      </c>
      <c r="B1086" s="411" t="s">
        <v>1138</v>
      </c>
      <c r="C1086" s="409"/>
      <c r="D1086" s="409">
        <v>0</v>
      </c>
      <c r="E1086" s="418" t="e">
        <f t="shared" si="169"/>
        <v>#DIV/0!</v>
      </c>
      <c r="F1086" s="204"/>
      <c r="G1086" s="204"/>
      <c r="H1086" s="204"/>
    </row>
    <row r="1087" s="186" customFormat="true" hidden="true" spans="1:8">
      <c r="A1087" s="337">
        <v>2170302</v>
      </c>
      <c r="B1087" s="411" t="s">
        <v>1139</v>
      </c>
      <c r="C1087" s="409"/>
      <c r="D1087" s="409">
        <v>0</v>
      </c>
      <c r="E1087" s="418" t="e">
        <f t="shared" si="169"/>
        <v>#DIV/0!</v>
      </c>
      <c r="F1087" s="204"/>
      <c r="G1087" s="204"/>
      <c r="H1087" s="204"/>
    </row>
    <row r="1088" s="186" customFormat="true" hidden="true" spans="1:8">
      <c r="A1088" s="337">
        <v>2170303</v>
      </c>
      <c r="B1088" s="411" t="s">
        <v>1140</v>
      </c>
      <c r="C1088" s="409"/>
      <c r="D1088" s="409">
        <v>0</v>
      </c>
      <c r="E1088" s="418" t="e">
        <f t="shared" si="169"/>
        <v>#DIV/0!</v>
      </c>
      <c r="F1088" s="204"/>
      <c r="G1088" s="204"/>
      <c r="H1088" s="204"/>
    </row>
    <row r="1089" s="186" customFormat="true" hidden="true" spans="1:8">
      <c r="A1089" s="337">
        <v>2170304</v>
      </c>
      <c r="B1089" s="411" t="s">
        <v>1141</v>
      </c>
      <c r="C1089" s="409"/>
      <c r="D1089" s="409">
        <v>0</v>
      </c>
      <c r="E1089" s="418" t="e">
        <f t="shared" si="169"/>
        <v>#DIV/0!</v>
      </c>
      <c r="F1089" s="204"/>
      <c r="G1089" s="204"/>
      <c r="H1089" s="204"/>
    </row>
    <row r="1090" s="186" customFormat="true" hidden="true" spans="1:8">
      <c r="A1090" s="337">
        <v>2170399</v>
      </c>
      <c r="B1090" s="411" t="s">
        <v>1142</v>
      </c>
      <c r="C1090" s="409"/>
      <c r="D1090" s="409">
        <v>0</v>
      </c>
      <c r="E1090" s="418" t="e">
        <f t="shared" si="169"/>
        <v>#DIV/0!</v>
      </c>
      <c r="F1090" s="204"/>
      <c r="G1090" s="204"/>
      <c r="H1090" s="204"/>
    </row>
    <row r="1091" s="186" customFormat="true" hidden="true" spans="1:8">
      <c r="A1091" s="337">
        <v>21704</v>
      </c>
      <c r="B1091" s="411" t="s">
        <v>1143</v>
      </c>
      <c r="C1091" s="408">
        <f t="shared" ref="C1091:H1091" si="180">SUM(C1092:C1093)</f>
        <v>0</v>
      </c>
      <c r="D1091" s="409">
        <v>0</v>
      </c>
      <c r="E1091" s="418" t="e">
        <f t="shared" si="169"/>
        <v>#DIV/0!</v>
      </c>
      <c r="F1091" s="424">
        <f t="shared" si="180"/>
        <v>0</v>
      </c>
      <c r="G1091" s="425">
        <f t="shared" si="180"/>
        <v>0</v>
      </c>
      <c r="H1091" s="425">
        <f t="shared" si="180"/>
        <v>0</v>
      </c>
    </row>
    <row r="1092" s="186" customFormat="true" hidden="true" spans="1:8">
      <c r="A1092" s="337">
        <v>2170401</v>
      </c>
      <c r="B1092" s="411" t="s">
        <v>1144</v>
      </c>
      <c r="C1092" s="409"/>
      <c r="D1092" s="409">
        <v>0</v>
      </c>
      <c r="E1092" s="418" t="e">
        <f t="shared" si="169"/>
        <v>#DIV/0!</v>
      </c>
      <c r="F1092" s="204"/>
      <c r="G1092" s="204"/>
      <c r="H1092" s="204"/>
    </row>
    <row r="1093" s="186" customFormat="true" hidden="true" spans="1:8">
      <c r="A1093" s="337">
        <v>2170499</v>
      </c>
      <c r="B1093" s="411" t="s">
        <v>1145</v>
      </c>
      <c r="C1093" s="409"/>
      <c r="D1093" s="409">
        <v>0</v>
      </c>
      <c r="E1093" s="418" t="e">
        <f t="shared" si="169"/>
        <v>#DIV/0!</v>
      </c>
      <c r="F1093" s="204"/>
      <c r="G1093" s="204"/>
      <c r="H1093" s="204"/>
    </row>
    <row r="1094" s="186" customFormat="true" hidden="true" spans="1:8">
      <c r="A1094" s="337">
        <v>21799</v>
      </c>
      <c r="B1094" s="411" t="s">
        <v>1146</v>
      </c>
      <c r="C1094" s="408">
        <f t="shared" ref="C1094:H1094" si="181">SUM(C1095:C1096)</f>
        <v>0</v>
      </c>
      <c r="D1094" s="409">
        <v>0</v>
      </c>
      <c r="E1094" s="418" t="e">
        <f t="shared" si="169"/>
        <v>#DIV/0!</v>
      </c>
      <c r="F1094" s="424">
        <f t="shared" si="181"/>
        <v>0</v>
      </c>
      <c r="G1094" s="425">
        <f t="shared" si="181"/>
        <v>0</v>
      </c>
      <c r="H1094" s="425">
        <f t="shared" si="181"/>
        <v>0</v>
      </c>
    </row>
    <row r="1095" s="186" customFormat="true" hidden="true" spans="1:8">
      <c r="A1095" s="337">
        <v>2179902</v>
      </c>
      <c r="B1095" s="411" t="s">
        <v>1147</v>
      </c>
      <c r="C1095" s="409"/>
      <c r="D1095" s="409">
        <v>0</v>
      </c>
      <c r="E1095" s="418" t="e">
        <f t="shared" ref="E1095:E1158" si="182">(D1095/C1095-1)*100</f>
        <v>#DIV/0!</v>
      </c>
      <c r="F1095" s="204"/>
      <c r="G1095" s="204"/>
      <c r="H1095" s="204"/>
    </row>
    <row r="1096" s="186" customFormat="true" hidden="true" spans="1:8">
      <c r="A1096" s="337">
        <v>2179999</v>
      </c>
      <c r="B1096" s="411" t="s">
        <v>1148</v>
      </c>
      <c r="C1096" s="409"/>
      <c r="D1096" s="409">
        <v>0</v>
      </c>
      <c r="E1096" s="418" t="e">
        <f t="shared" si="182"/>
        <v>#DIV/0!</v>
      </c>
      <c r="F1096" s="204"/>
      <c r="G1096" s="204"/>
      <c r="H1096" s="204"/>
    </row>
    <row r="1097" s="186" customFormat="true" hidden="true" spans="1:8">
      <c r="A1097" s="337">
        <v>219</v>
      </c>
      <c r="B1097" s="411" t="s">
        <v>1149</v>
      </c>
      <c r="C1097" s="408">
        <f t="shared" ref="C1097:H1097" si="183">SUM(C1098:C1106)</f>
        <v>0</v>
      </c>
      <c r="D1097" s="409">
        <v>0</v>
      </c>
      <c r="E1097" s="418" t="e">
        <f t="shared" si="182"/>
        <v>#DIV/0!</v>
      </c>
      <c r="F1097" s="449">
        <f t="shared" si="183"/>
        <v>0</v>
      </c>
      <c r="G1097" s="204">
        <f t="shared" si="183"/>
        <v>0</v>
      </c>
      <c r="H1097" s="204">
        <f t="shared" si="183"/>
        <v>0</v>
      </c>
    </row>
    <row r="1098" s="186" customFormat="true" hidden="true" spans="1:8">
      <c r="A1098" s="337">
        <v>21901</v>
      </c>
      <c r="B1098" s="411" t="s">
        <v>1150</v>
      </c>
      <c r="C1098" s="409"/>
      <c r="D1098" s="409">
        <v>0</v>
      </c>
      <c r="E1098" s="418" t="e">
        <f t="shared" si="182"/>
        <v>#DIV/0!</v>
      </c>
      <c r="F1098" s="204"/>
      <c r="G1098" s="425"/>
      <c r="H1098" s="425"/>
    </row>
    <row r="1099" s="186" customFormat="true" hidden="true" spans="1:8">
      <c r="A1099" s="337">
        <v>21902</v>
      </c>
      <c r="B1099" s="411" t="s">
        <v>1151</v>
      </c>
      <c r="C1099" s="409"/>
      <c r="D1099" s="409">
        <v>0</v>
      </c>
      <c r="E1099" s="418" t="e">
        <f t="shared" si="182"/>
        <v>#DIV/0!</v>
      </c>
      <c r="F1099" s="204"/>
      <c r="G1099" s="425"/>
      <c r="H1099" s="425"/>
    </row>
    <row r="1100" s="186" customFormat="true" hidden="true" spans="1:8">
      <c r="A1100" s="337">
        <v>21903</v>
      </c>
      <c r="B1100" s="411" t="s">
        <v>1152</v>
      </c>
      <c r="C1100" s="409"/>
      <c r="D1100" s="409">
        <v>0</v>
      </c>
      <c r="E1100" s="418" t="e">
        <f t="shared" si="182"/>
        <v>#DIV/0!</v>
      </c>
      <c r="F1100" s="204"/>
      <c r="G1100" s="425"/>
      <c r="H1100" s="425"/>
    </row>
    <row r="1101" s="186" customFormat="true" hidden="true" spans="1:8">
      <c r="A1101" s="337">
        <v>21904</v>
      </c>
      <c r="B1101" s="411" t="s">
        <v>1153</v>
      </c>
      <c r="C1101" s="409"/>
      <c r="D1101" s="409">
        <v>0</v>
      </c>
      <c r="E1101" s="418" t="e">
        <f t="shared" si="182"/>
        <v>#DIV/0!</v>
      </c>
      <c r="F1101" s="204"/>
      <c r="G1101" s="425"/>
      <c r="H1101" s="425"/>
    </row>
    <row r="1102" s="186" customFormat="true" hidden="true" spans="1:8">
      <c r="A1102" s="337">
        <v>21905</v>
      </c>
      <c r="B1102" s="411" t="s">
        <v>1154</v>
      </c>
      <c r="C1102" s="409"/>
      <c r="D1102" s="409">
        <v>0</v>
      </c>
      <c r="E1102" s="418" t="e">
        <f t="shared" si="182"/>
        <v>#DIV/0!</v>
      </c>
      <c r="F1102" s="204"/>
      <c r="G1102" s="425"/>
      <c r="H1102" s="425"/>
    </row>
    <row r="1103" s="186" customFormat="true" hidden="true" spans="1:8">
      <c r="A1103" s="337">
        <v>21906</v>
      </c>
      <c r="B1103" s="411" t="s">
        <v>932</v>
      </c>
      <c r="C1103" s="409"/>
      <c r="D1103" s="409">
        <v>0</v>
      </c>
      <c r="E1103" s="418" t="e">
        <f t="shared" si="182"/>
        <v>#DIV/0!</v>
      </c>
      <c r="F1103" s="204"/>
      <c r="G1103" s="425"/>
      <c r="H1103" s="425"/>
    </row>
    <row r="1104" s="186" customFormat="true" hidden="true" spans="1:8">
      <c r="A1104" s="337">
        <v>21907</v>
      </c>
      <c r="B1104" s="411" t="s">
        <v>1155</v>
      </c>
      <c r="C1104" s="409"/>
      <c r="D1104" s="409">
        <v>0</v>
      </c>
      <c r="E1104" s="418" t="e">
        <f t="shared" si="182"/>
        <v>#DIV/0!</v>
      </c>
      <c r="F1104" s="204"/>
      <c r="G1104" s="425"/>
      <c r="H1104" s="425"/>
    </row>
    <row r="1105" s="186" customFormat="true" hidden="true" spans="1:8">
      <c r="A1105" s="337">
        <v>21908</v>
      </c>
      <c r="B1105" s="411" t="s">
        <v>1156</v>
      </c>
      <c r="C1105" s="409"/>
      <c r="D1105" s="409">
        <v>0</v>
      </c>
      <c r="E1105" s="418" t="e">
        <f t="shared" si="182"/>
        <v>#DIV/0!</v>
      </c>
      <c r="F1105" s="204"/>
      <c r="G1105" s="425"/>
      <c r="H1105" s="425"/>
    </row>
    <row r="1106" s="186" customFormat="true" hidden="true" spans="1:8">
      <c r="A1106" s="337">
        <v>21999</v>
      </c>
      <c r="B1106" s="411" t="s">
        <v>1157</v>
      </c>
      <c r="C1106" s="409"/>
      <c r="D1106" s="409">
        <v>0</v>
      </c>
      <c r="E1106" s="418" t="e">
        <f t="shared" si="182"/>
        <v>#DIV/0!</v>
      </c>
      <c r="F1106" s="204"/>
      <c r="G1106" s="425"/>
      <c r="H1106" s="425"/>
    </row>
    <row r="1107" s="393" customFormat="true" spans="1:8">
      <c r="A1107" s="403">
        <v>220</v>
      </c>
      <c r="B1107" s="404" t="s">
        <v>1158</v>
      </c>
      <c r="C1107" s="405">
        <f t="shared" ref="C1107:H1107" si="184">SUM(C1108,C1135,C1150)</f>
        <v>103642</v>
      </c>
      <c r="D1107" s="405">
        <f t="shared" si="184"/>
        <v>83529</v>
      </c>
      <c r="E1107" s="418">
        <f t="shared" si="182"/>
        <v>-19.4062252754675</v>
      </c>
      <c r="F1107" s="419">
        <f t="shared" si="184"/>
        <v>1697</v>
      </c>
      <c r="G1107" s="420">
        <f t="shared" si="184"/>
        <v>70000</v>
      </c>
      <c r="H1107" s="420">
        <f t="shared" si="184"/>
        <v>11832</v>
      </c>
    </row>
    <row r="1108" s="391" customFormat="true" spans="1:8">
      <c r="A1108" s="337">
        <v>22001</v>
      </c>
      <c r="B1108" s="411" t="s">
        <v>1159</v>
      </c>
      <c r="C1108" s="408">
        <f t="shared" ref="C1108:H1108" si="185">SUM(C1109:C1134)</f>
        <v>103642</v>
      </c>
      <c r="D1108" s="408">
        <f t="shared" si="185"/>
        <v>83529</v>
      </c>
      <c r="E1108" s="418">
        <f t="shared" si="182"/>
        <v>-19.4062252754675</v>
      </c>
      <c r="F1108" s="421">
        <f t="shared" si="185"/>
        <v>1697</v>
      </c>
      <c r="G1108" s="423">
        <f t="shared" si="185"/>
        <v>70000</v>
      </c>
      <c r="H1108" s="423">
        <f t="shared" si="185"/>
        <v>11832</v>
      </c>
    </row>
    <row r="1109" s="391" customFormat="true" spans="1:8">
      <c r="A1109" s="337">
        <v>2200101</v>
      </c>
      <c r="B1109" s="411" t="s">
        <v>300</v>
      </c>
      <c r="C1109" s="409">
        <v>880</v>
      </c>
      <c r="D1109" s="409">
        <v>439</v>
      </c>
      <c r="E1109" s="418">
        <f t="shared" si="182"/>
        <v>-50.1136363636364</v>
      </c>
      <c r="F1109" s="417">
        <v>439</v>
      </c>
      <c r="G1109" s="417"/>
      <c r="H1109" s="417"/>
    </row>
    <row r="1110" s="391" customFormat="true" spans="1:8">
      <c r="A1110" s="337">
        <v>2200102</v>
      </c>
      <c r="B1110" s="411" t="s">
        <v>301</v>
      </c>
      <c r="C1110" s="409">
        <v>3</v>
      </c>
      <c r="D1110" s="409"/>
      <c r="E1110" s="418">
        <f t="shared" si="182"/>
        <v>-100</v>
      </c>
      <c r="F1110" s="417"/>
      <c r="G1110" s="417"/>
      <c r="H1110" s="417"/>
    </row>
    <row r="1111" s="186" customFormat="true" hidden="true" spans="1:8">
      <c r="A1111" s="337">
        <v>2200103</v>
      </c>
      <c r="B1111" s="411" t="s">
        <v>302</v>
      </c>
      <c r="C1111" s="409"/>
      <c r="D1111" s="409">
        <v>0</v>
      </c>
      <c r="E1111" s="418" t="e">
        <f t="shared" si="182"/>
        <v>#DIV/0!</v>
      </c>
      <c r="F1111" s="204"/>
      <c r="G1111" s="204"/>
      <c r="H1111" s="204"/>
    </row>
    <row r="1112" s="186" customFormat="true" hidden="true" spans="1:8">
      <c r="A1112" s="337">
        <v>2200104</v>
      </c>
      <c r="B1112" s="411" t="s">
        <v>1160</v>
      </c>
      <c r="C1112" s="409"/>
      <c r="D1112" s="409">
        <v>0</v>
      </c>
      <c r="E1112" s="418" t="e">
        <f t="shared" si="182"/>
        <v>#DIV/0!</v>
      </c>
      <c r="F1112" s="204"/>
      <c r="G1112" s="204"/>
      <c r="H1112" s="204"/>
    </row>
    <row r="1113" s="186" customFormat="true" ht="40.5" spans="1:10">
      <c r="A1113" s="337">
        <v>2200106</v>
      </c>
      <c r="B1113" s="411" t="s">
        <v>1161</v>
      </c>
      <c r="C1113" s="409">
        <v>101800</v>
      </c>
      <c r="D1113" s="409">
        <v>81832</v>
      </c>
      <c r="E1113" s="418">
        <f t="shared" si="182"/>
        <v>-19.614931237721</v>
      </c>
      <c r="F1113" s="204"/>
      <c r="G1113" s="425">
        <f>50000+20000</f>
        <v>70000</v>
      </c>
      <c r="H1113" s="204">
        <f>11755+77</f>
        <v>11832</v>
      </c>
      <c r="I1113" s="190" t="s">
        <v>1162</v>
      </c>
      <c r="J1113" s="186">
        <v>77</v>
      </c>
    </row>
    <row r="1114" s="186" customFormat="true" hidden="true" spans="1:8">
      <c r="A1114" s="337">
        <v>2200107</v>
      </c>
      <c r="B1114" s="411" t="s">
        <v>1163</v>
      </c>
      <c r="C1114" s="409"/>
      <c r="D1114" s="409">
        <v>0</v>
      </c>
      <c r="E1114" s="418" t="e">
        <f t="shared" si="182"/>
        <v>#DIV/0!</v>
      </c>
      <c r="F1114" s="204"/>
      <c r="G1114" s="204"/>
      <c r="H1114" s="204"/>
    </row>
    <row r="1115" s="186" customFormat="true" hidden="true" spans="1:8">
      <c r="A1115" s="337">
        <v>2200108</v>
      </c>
      <c r="B1115" s="411" t="s">
        <v>1164</v>
      </c>
      <c r="C1115" s="409"/>
      <c r="D1115" s="409">
        <v>0</v>
      </c>
      <c r="E1115" s="418" t="e">
        <f t="shared" si="182"/>
        <v>#DIV/0!</v>
      </c>
      <c r="F1115" s="204"/>
      <c r="G1115" s="204"/>
      <c r="H1115" s="204"/>
    </row>
    <row r="1116" s="186" customFormat="true" hidden="true" spans="1:8">
      <c r="A1116" s="337">
        <v>2200109</v>
      </c>
      <c r="B1116" s="411" t="s">
        <v>1165</v>
      </c>
      <c r="C1116" s="409"/>
      <c r="D1116" s="409">
        <v>0</v>
      </c>
      <c r="E1116" s="418" t="e">
        <f t="shared" si="182"/>
        <v>#DIV/0!</v>
      </c>
      <c r="F1116" s="204"/>
      <c r="G1116" s="204"/>
      <c r="H1116" s="204"/>
    </row>
    <row r="1117" s="186" customFormat="true" hidden="true" spans="1:8">
      <c r="A1117" s="337">
        <v>2200112</v>
      </c>
      <c r="B1117" s="411" t="s">
        <v>1166</v>
      </c>
      <c r="C1117" s="409"/>
      <c r="D1117" s="409">
        <v>0</v>
      </c>
      <c r="E1117" s="418" t="e">
        <f t="shared" si="182"/>
        <v>#DIV/0!</v>
      </c>
      <c r="F1117" s="204"/>
      <c r="G1117" s="204"/>
      <c r="H1117" s="204"/>
    </row>
    <row r="1118" s="186" customFormat="true" hidden="true" spans="1:8">
      <c r="A1118" s="337">
        <v>2200113</v>
      </c>
      <c r="B1118" s="411" t="s">
        <v>1167</v>
      </c>
      <c r="C1118" s="409"/>
      <c r="D1118" s="409">
        <v>0</v>
      </c>
      <c r="E1118" s="418" t="e">
        <f t="shared" si="182"/>
        <v>#DIV/0!</v>
      </c>
      <c r="F1118" s="204"/>
      <c r="G1118" s="204"/>
      <c r="H1118" s="204"/>
    </row>
    <row r="1119" s="186" customFormat="true" hidden="true" spans="1:8">
      <c r="A1119" s="337">
        <v>2200114</v>
      </c>
      <c r="B1119" s="411" t="s">
        <v>1168</v>
      </c>
      <c r="C1119" s="409"/>
      <c r="D1119" s="409">
        <v>0</v>
      </c>
      <c r="E1119" s="418" t="e">
        <f t="shared" si="182"/>
        <v>#DIV/0!</v>
      </c>
      <c r="F1119" s="204"/>
      <c r="G1119" s="204"/>
      <c r="H1119" s="204"/>
    </row>
    <row r="1120" s="186" customFormat="true" hidden="true" spans="1:8">
      <c r="A1120" s="337">
        <v>2200115</v>
      </c>
      <c r="B1120" s="411" t="s">
        <v>1169</v>
      </c>
      <c r="C1120" s="409"/>
      <c r="D1120" s="409">
        <v>0</v>
      </c>
      <c r="E1120" s="418" t="e">
        <f t="shared" si="182"/>
        <v>#DIV/0!</v>
      </c>
      <c r="F1120" s="204"/>
      <c r="G1120" s="204"/>
      <c r="H1120" s="204"/>
    </row>
    <row r="1121" s="186" customFormat="true" hidden="true" spans="1:8">
      <c r="A1121" s="337">
        <v>2200116</v>
      </c>
      <c r="B1121" s="411" t="s">
        <v>1170</v>
      </c>
      <c r="C1121" s="409"/>
      <c r="D1121" s="409">
        <v>0</v>
      </c>
      <c r="E1121" s="418" t="e">
        <f t="shared" si="182"/>
        <v>#DIV/0!</v>
      </c>
      <c r="F1121" s="204"/>
      <c r="G1121" s="204"/>
      <c r="H1121" s="204"/>
    </row>
    <row r="1122" s="186" customFormat="true" hidden="true" spans="1:8">
      <c r="A1122" s="337">
        <v>2200119</v>
      </c>
      <c r="B1122" s="411" t="s">
        <v>1171</v>
      </c>
      <c r="C1122" s="409"/>
      <c r="D1122" s="409">
        <v>0</v>
      </c>
      <c r="E1122" s="418" t="e">
        <f t="shared" si="182"/>
        <v>#DIV/0!</v>
      </c>
      <c r="F1122" s="204"/>
      <c r="G1122" s="204"/>
      <c r="H1122" s="204"/>
    </row>
    <row r="1123" s="186" customFormat="true" hidden="true" spans="1:8">
      <c r="A1123" s="337">
        <v>2200120</v>
      </c>
      <c r="B1123" s="411" t="s">
        <v>1172</v>
      </c>
      <c r="C1123" s="409"/>
      <c r="D1123" s="409">
        <v>0</v>
      </c>
      <c r="E1123" s="418" t="e">
        <f t="shared" si="182"/>
        <v>#DIV/0!</v>
      </c>
      <c r="F1123" s="204"/>
      <c r="G1123" s="204"/>
      <c r="H1123" s="204"/>
    </row>
    <row r="1124" s="186" customFormat="true" hidden="true" spans="1:8">
      <c r="A1124" s="337">
        <v>2200121</v>
      </c>
      <c r="B1124" s="411" t="s">
        <v>1173</v>
      </c>
      <c r="C1124" s="409"/>
      <c r="D1124" s="409">
        <v>0</v>
      </c>
      <c r="E1124" s="418" t="e">
        <f t="shared" si="182"/>
        <v>#DIV/0!</v>
      </c>
      <c r="F1124" s="204"/>
      <c r="G1124" s="204"/>
      <c r="H1124" s="204"/>
    </row>
    <row r="1125" s="186" customFormat="true" hidden="true" spans="1:8">
      <c r="A1125" s="337">
        <v>2200122</v>
      </c>
      <c r="B1125" s="411" t="s">
        <v>1174</v>
      </c>
      <c r="C1125" s="409"/>
      <c r="D1125" s="409">
        <v>0</v>
      </c>
      <c r="E1125" s="418" t="e">
        <f t="shared" si="182"/>
        <v>#DIV/0!</v>
      </c>
      <c r="F1125" s="204"/>
      <c r="G1125" s="204"/>
      <c r="H1125" s="204"/>
    </row>
    <row r="1126" s="186" customFormat="true" hidden="true" spans="1:8">
      <c r="A1126" s="337">
        <v>2200123</v>
      </c>
      <c r="B1126" s="411" t="s">
        <v>1175</v>
      </c>
      <c r="C1126" s="409"/>
      <c r="D1126" s="409">
        <v>0</v>
      </c>
      <c r="E1126" s="418" t="e">
        <f t="shared" si="182"/>
        <v>#DIV/0!</v>
      </c>
      <c r="F1126" s="204"/>
      <c r="G1126" s="204"/>
      <c r="H1126" s="204"/>
    </row>
    <row r="1127" s="186" customFormat="true" hidden="true" spans="1:8">
      <c r="A1127" s="337">
        <v>2200124</v>
      </c>
      <c r="B1127" s="411" t="s">
        <v>1176</v>
      </c>
      <c r="C1127" s="409"/>
      <c r="D1127" s="409">
        <v>0</v>
      </c>
      <c r="E1127" s="418" t="e">
        <f t="shared" si="182"/>
        <v>#DIV/0!</v>
      </c>
      <c r="F1127" s="204"/>
      <c r="G1127" s="204"/>
      <c r="H1127" s="204"/>
    </row>
    <row r="1128" s="186" customFormat="true" hidden="true" spans="1:8">
      <c r="A1128" s="337">
        <v>2200125</v>
      </c>
      <c r="B1128" s="411" t="s">
        <v>1177</v>
      </c>
      <c r="C1128" s="409"/>
      <c r="D1128" s="409">
        <v>0</v>
      </c>
      <c r="E1128" s="418" t="e">
        <f t="shared" si="182"/>
        <v>#DIV/0!</v>
      </c>
      <c r="F1128" s="204"/>
      <c r="G1128" s="204"/>
      <c r="H1128" s="204"/>
    </row>
    <row r="1129" s="186" customFormat="true" hidden="true" spans="1:8">
      <c r="A1129" s="337">
        <v>2200126</v>
      </c>
      <c r="B1129" s="411" t="s">
        <v>1178</v>
      </c>
      <c r="C1129" s="409"/>
      <c r="D1129" s="409">
        <v>0</v>
      </c>
      <c r="E1129" s="418" t="e">
        <f t="shared" si="182"/>
        <v>#DIV/0!</v>
      </c>
      <c r="F1129" s="204"/>
      <c r="G1129" s="204"/>
      <c r="H1129" s="204"/>
    </row>
    <row r="1130" s="186" customFormat="true" hidden="true" spans="1:8">
      <c r="A1130" s="337">
        <v>2200127</v>
      </c>
      <c r="B1130" s="411" t="s">
        <v>1179</v>
      </c>
      <c r="C1130" s="409"/>
      <c r="D1130" s="409">
        <v>0</v>
      </c>
      <c r="E1130" s="418" t="e">
        <f t="shared" si="182"/>
        <v>#DIV/0!</v>
      </c>
      <c r="F1130" s="204"/>
      <c r="G1130" s="204"/>
      <c r="H1130" s="204"/>
    </row>
    <row r="1131" s="186" customFormat="true" hidden="true" spans="1:8">
      <c r="A1131" s="337">
        <v>2200128</v>
      </c>
      <c r="B1131" s="411" t="s">
        <v>1180</v>
      </c>
      <c r="C1131" s="409"/>
      <c r="D1131" s="409">
        <v>0</v>
      </c>
      <c r="E1131" s="418" t="e">
        <f t="shared" si="182"/>
        <v>#DIV/0!</v>
      </c>
      <c r="F1131" s="204"/>
      <c r="G1131" s="204"/>
      <c r="H1131" s="204"/>
    </row>
    <row r="1132" s="186" customFormat="true" hidden="true" spans="1:8">
      <c r="A1132" s="337">
        <v>2200129</v>
      </c>
      <c r="B1132" s="411" t="s">
        <v>1181</v>
      </c>
      <c r="C1132" s="409"/>
      <c r="D1132" s="409">
        <v>0</v>
      </c>
      <c r="E1132" s="418" t="e">
        <f t="shared" si="182"/>
        <v>#DIV/0!</v>
      </c>
      <c r="F1132" s="204"/>
      <c r="G1132" s="204"/>
      <c r="H1132" s="204"/>
    </row>
    <row r="1133" s="391" customFormat="true" spans="1:8">
      <c r="A1133" s="337">
        <v>2200150</v>
      </c>
      <c r="B1133" s="411" t="s">
        <v>309</v>
      </c>
      <c r="C1133" s="409">
        <v>849</v>
      </c>
      <c r="D1133" s="409">
        <v>1175</v>
      </c>
      <c r="E1133" s="418">
        <f t="shared" si="182"/>
        <v>38.3981154299176</v>
      </c>
      <c r="F1133" s="417">
        <v>1175</v>
      </c>
      <c r="G1133" s="417"/>
      <c r="H1133" s="417"/>
    </row>
    <row r="1134" s="391" customFormat="true" spans="1:8">
      <c r="A1134" s="337">
        <v>2200199</v>
      </c>
      <c r="B1134" s="411" t="s">
        <v>1182</v>
      </c>
      <c r="C1134" s="409">
        <v>110</v>
      </c>
      <c r="D1134" s="409">
        <v>83</v>
      </c>
      <c r="E1134" s="418">
        <f t="shared" si="182"/>
        <v>-24.5454545454545</v>
      </c>
      <c r="F1134" s="417">
        <v>83</v>
      </c>
      <c r="G1134" s="417"/>
      <c r="H1134" s="417"/>
    </row>
    <row r="1135" s="391" customFormat="true" hidden="true" spans="1:8">
      <c r="A1135" s="337">
        <v>22005</v>
      </c>
      <c r="B1135" s="411" t="s">
        <v>1183</v>
      </c>
      <c r="C1135" s="408">
        <f t="shared" ref="C1135:H1135" si="186">SUM(C1136:C1149)</f>
        <v>0</v>
      </c>
      <c r="D1135" s="409">
        <v>0</v>
      </c>
      <c r="E1135" s="418" t="e">
        <f t="shared" si="182"/>
        <v>#DIV/0!</v>
      </c>
      <c r="F1135" s="421">
        <f t="shared" si="186"/>
        <v>0</v>
      </c>
      <c r="G1135" s="423">
        <f t="shared" si="186"/>
        <v>0</v>
      </c>
      <c r="H1135" s="423">
        <f t="shared" si="186"/>
        <v>0</v>
      </c>
    </row>
    <row r="1136" s="186" customFormat="true" hidden="true" spans="1:8">
      <c r="A1136" s="337">
        <v>2200501</v>
      </c>
      <c r="B1136" s="411" t="s">
        <v>1184</v>
      </c>
      <c r="C1136" s="409"/>
      <c r="D1136" s="409">
        <v>0</v>
      </c>
      <c r="E1136" s="418" t="e">
        <f t="shared" si="182"/>
        <v>#DIV/0!</v>
      </c>
      <c r="F1136" s="204"/>
      <c r="G1136" s="204"/>
      <c r="H1136" s="204"/>
    </row>
    <row r="1137" s="186" customFormat="true" hidden="true" spans="1:8">
      <c r="A1137" s="337">
        <v>2200502</v>
      </c>
      <c r="B1137" s="411" t="s">
        <v>301</v>
      </c>
      <c r="C1137" s="409"/>
      <c r="D1137" s="409">
        <v>0</v>
      </c>
      <c r="E1137" s="418" t="e">
        <f t="shared" si="182"/>
        <v>#DIV/0!</v>
      </c>
      <c r="F1137" s="204"/>
      <c r="G1137" s="204"/>
      <c r="H1137" s="204"/>
    </row>
    <row r="1138" s="186" customFormat="true" hidden="true" spans="1:8">
      <c r="A1138" s="337">
        <v>2200503</v>
      </c>
      <c r="B1138" s="411" t="s">
        <v>302</v>
      </c>
      <c r="C1138" s="409"/>
      <c r="D1138" s="409">
        <v>0</v>
      </c>
      <c r="E1138" s="418" t="e">
        <f t="shared" si="182"/>
        <v>#DIV/0!</v>
      </c>
      <c r="F1138" s="204"/>
      <c r="G1138" s="204"/>
      <c r="H1138" s="204"/>
    </row>
    <row r="1139" s="186" customFormat="true" hidden="true" spans="1:8">
      <c r="A1139" s="337">
        <v>2200504</v>
      </c>
      <c r="B1139" s="411" t="s">
        <v>1185</v>
      </c>
      <c r="C1139" s="409"/>
      <c r="D1139" s="409">
        <v>0</v>
      </c>
      <c r="E1139" s="418" t="e">
        <f t="shared" si="182"/>
        <v>#DIV/0!</v>
      </c>
      <c r="F1139" s="204"/>
      <c r="G1139" s="204"/>
      <c r="H1139" s="204"/>
    </row>
    <row r="1140" s="186" customFormat="true" hidden="true" spans="1:8">
      <c r="A1140" s="337">
        <v>2200506</v>
      </c>
      <c r="B1140" s="411" t="s">
        <v>1186</v>
      </c>
      <c r="C1140" s="409"/>
      <c r="D1140" s="409">
        <v>0</v>
      </c>
      <c r="E1140" s="418" t="e">
        <f t="shared" si="182"/>
        <v>#DIV/0!</v>
      </c>
      <c r="F1140" s="204"/>
      <c r="G1140" s="204"/>
      <c r="H1140" s="204"/>
    </row>
    <row r="1141" s="186" customFormat="true" hidden="true" spans="1:8">
      <c r="A1141" s="337">
        <v>2200507</v>
      </c>
      <c r="B1141" s="411" t="s">
        <v>1187</v>
      </c>
      <c r="C1141" s="409"/>
      <c r="D1141" s="409">
        <v>0</v>
      </c>
      <c r="E1141" s="418" t="e">
        <f t="shared" si="182"/>
        <v>#DIV/0!</v>
      </c>
      <c r="F1141" s="204"/>
      <c r="G1141" s="204"/>
      <c r="H1141" s="204"/>
    </row>
    <row r="1142" s="186" customFormat="true" hidden="true" spans="1:8">
      <c r="A1142" s="337">
        <v>2200508</v>
      </c>
      <c r="B1142" s="411" t="s">
        <v>1188</v>
      </c>
      <c r="C1142" s="409"/>
      <c r="D1142" s="409">
        <v>0</v>
      </c>
      <c r="E1142" s="418" t="e">
        <f t="shared" si="182"/>
        <v>#DIV/0!</v>
      </c>
      <c r="F1142" s="204"/>
      <c r="G1142" s="204"/>
      <c r="H1142" s="204"/>
    </row>
    <row r="1143" s="391" customFormat="true" hidden="true" spans="1:8">
      <c r="A1143" s="337">
        <v>2200509</v>
      </c>
      <c r="B1143" s="411" t="s">
        <v>1189</v>
      </c>
      <c r="C1143" s="409"/>
      <c r="D1143" s="409">
        <v>0</v>
      </c>
      <c r="E1143" s="418" t="e">
        <f t="shared" si="182"/>
        <v>#DIV/0!</v>
      </c>
      <c r="F1143" s="417"/>
      <c r="G1143" s="417"/>
      <c r="H1143" s="417"/>
    </row>
    <row r="1144" s="186" customFormat="true" hidden="true" spans="1:8">
      <c r="A1144" s="337">
        <v>2200510</v>
      </c>
      <c r="B1144" s="411" t="s">
        <v>1190</v>
      </c>
      <c r="C1144" s="409"/>
      <c r="D1144" s="409">
        <v>0</v>
      </c>
      <c r="E1144" s="418" t="e">
        <f t="shared" si="182"/>
        <v>#DIV/0!</v>
      </c>
      <c r="F1144" s="204"/>
      <c r="G1144" s="204"/>
      <c r="H1144" s="204"/>
    </row>
    <row r="1145" s="186" customFormat="true" hidden="true" spans="1:8">
      <c r="A1145" s="337">
        <v>2200511</v>
      </c>
      <c r="B1145" s="411" t="s">
        <v>1191</v>
      </c>
      <c r="C1145" s="409"/>
      <c r="D1145" s="409">
        <v>0</v>
      </c>
      <c r="E1145" s="418" t="e">
        <f t="shared" si="182"/>
        <v>#DIV/0!</v>
      </c>
      <c r="F1145" s="204"/>
      <c r="G1145" s="204"/>
      <c r="H1145" s="204"/>
    </row>
    <row r="1146" s="186" customFormat="true" hidden="true" spans="1:8">
      <c r="A1146" s="337">
        <v>2200512</v>
      </c>
      <c r="B1146" s="411" t="s">
        <v>1192</v>
      </c>
      <c r="C1146" s="409"/>
      <c r="D1146" s="409">
        <v>0</v>
      </c>
      <c r="E1146" s="418" t="e">
        <f t="shared" si="182"/>
        <v>#DIV/0!</v>
      </c>
      <c r="F1146" s="204"/>
      <c r="G1146" s="204"/>
      <c r="H1146" s="204"/>
    </row>
    <row r="1147" s="186" customFormat="true" hidden="true" spans="1:8">
      <c r="A1147" s="337">
        <v>2200513</v>
      </c>
      <c r="B1147" s="411" t="s">
        <v>1193</v>
      </c>
      <c r="C1147" s="409"/>
      <c r="D1147" s="409">
        <v>0</v>
      </c>
      <c r="E1147" s="418" t="e">
        <f t="shared" si="182"/>
        <v>#DIV/0!</v>
      </c>
      <c r="F1147" s="204"/>
      <c r="G1147" s="204"/>
      <c r="H1147" s="204"/>
    </row>
    <row r="1148" s="186" customFormat="true" hidden="true" spans="1:8">
      <c r="A1148" s="337">
        <v>2200514</v>
      </c>
      <c r="B1148" s="411" t="s">
        <v>1194</v>
      </c>
      <c r="C1148" s="409"/>
      <c r="D1148" s="409">
        <v>0</v>
      </c>
      <c r="E1148" s="418" t="e">
        <f t="shared" si="182"/>
        <v>#DIV/0!</v>
      </c>
      <c r="F1148" s="204"/>
      <c r="G1148" s="204"/>
      <c r="H1148" s="204"/>
    </row>
    <row r="1149" s="186" customFormat="true" hidden="true" spans="1:8">
      <c r="A1149" s="337">
        <v>2200599</v>
      </c>
      <c r="B1149" s="411" t="s">
        <v>1195</v>
      </c>
      <c r="C1149" s="409"/>
      <c r="D1149" s="409">
        <v>0</v>
      </c>
      <c r="E1149" s="418" t="e">
        <f t="shared" si="182"/>
        <v>#DIV/0!</v>
      </c>
      <c r="F1149" s="204"/>
      <c r="G1149" s="204"/>
      <c r="H1149" s="204"/>
    </row>
    <row r="1150" s="186" customFormat="true" hidden="true" spans="1:8">
      <c r="A1150" s="337">
        <v>22099</v>
      </c>
      <c r="B1150" s="411" t="s">
        <v>1196</v>
      </c>
      <c r="C1150" s="409">
        <f t="shared" ref="C1150:H1150" si="187">C1151</f>
        <v>0</v>
      </c>
      <c r="D1150" s="409">
        <v>0</v>
      </c>
      <c r="E1150" s="418" t="e">
        <f t="shared" si="182"/>
        <v>#DIV/0!</v>
      </c>
      <c r="F1150" s="204">
        <f t="shared" si="187"/>
        <v>0</v>
      </c>
      <c r="G1150" s="204">
        <f t="shared" si="187"/>
        <v>0</v>
      </c>
      <c r="H1150" s="204">
        <f t="shared" si="187"/>
        <v>0</v>
      </c>
    </row>
    <row r="1151" s="186" customFormat="true" hidden="true" spans="1:8">
      <c r="A1151" s="337">
        <v>2209999</v>
      </c>
      <c r="B1151" s="411" t="s">
        <v>1197</v>
      </c>
      <c r="C1151" s="409"/>
      <c r="D1151" s="409">
        <v>0</v>
      </c>
      <c r="E1151" s="418" t="e">
        <f t="shared" si="182"/>
        <v>#DIV/0!</v>
      </c>
      <c r="F1151" s="204"/>
      <c r="G1151" s="425"/>
      <c r="H1151" s="425"/>
    </row>
    <row r="1152" s="393" customFormat="true" spans="1:8">
      <c r="A1152" s="403">
        <v>221</v>
      </c>
      <c r="B1152" s="404" t="s">
        <v>1198</v>
      </c>
      <c r="C1152" s="405">
        <f t="shared" ref="C1152:H1152" si="188">SUM(C1153,C1163,C1167)</f>
        <v>19663</v>
      </c>
      <c r="D1152" s="405">
        <f t="shared" si="188"/>
        <v>16541</v>
      </c>
      <c r="E1152" s="418">
        <f t="shared" si="182"/>
        <v>-15.877536489854</v>
      </c>
      <c r="F1152" s="419">
        <f t="shared" si="188"/>
        <v>10015</v>
      </c>
      <c r="G1152" s="420">
        <f t="shared" si="188"/>
        <v>1897</v>
      </c>
      <c r="H1152" s="420">
        <f t="shared" si="188"/>
        <v>4629</v>
      </c>
    </row>
    <row r="1153" s="391" customFormat="true" spans="1:8">
      <c r="A1153" s="337">
        <v>22101</v>
      </c>
      <c r="B1153" s="411" t="s">
        <v>1199</v>
      </c>
      <c r="C1153" s="408">
        <f t="shared" ref="C1153:H1153" si="189">SUM(C1154:C1162)</f>
        <v>778</v>
      </c>
      <c r="D1153" s="408">
        <f t="shared" si="189"/>
        <v>3501</v>
      </c>
      <c r="E1153" s="418">
        <f t="shared" si="182"/>
        <v>350</v>
      </c>
      <c r="F1153" s="421">
        <f t="shared" si="189"/>
        <v>1000</v>
      </c>
      <c r="G1153" s="423">
        <f t="shared" si="189"/>
        <v>1897</v>
      </c>
      <c r="H1153" s="423">
        <f t="shared" si="189"/>
        <v>604</v>
      </c>
    </row>
    <row r="1154" s="186" customFormat="true" hidden="true" spans="1:8">
      <c r="A1154" s="337">
        <v>2210102</v>
      </c>
      <c r="B1154" s="411" t="s">
        <v>1200</v>
      </c>
      <c r="C1154" s="409"/>
      <c r="D1154" s="409">
        <v>0</v>
      </c>
      <c r="E1154" s="418" t="e">
        <f t="shared" si="182"/>
        <v>#DIV/0!</v>
      </c>
      <c r="F1154" s="204"/>
      <c r="G1154" s="204"/>
      <c r="H1154" s="204"/>
    </row>
    <row r="1155" s="186" customFormat="true" spans="1:9">
      <c r="A1155" s="337">
        <v>2210103</v>
      </c>
      <c r="B1155" s="411" t="s">
        <v>1201</v>
      </c>
      <c r="C1155" s="409"/>
      <c r="D1155" s="409">
        <v>1614</v>
      </c>
      <c r="E1155" s="418"/>
      <c r="F1155" s="204"/>
      <c r="G1155" s="204">
        <v>1614</v>
      </c>
      <c r="H1155" s="204"/>
      <c r="I1155" s="186" t="s">
        <v>1202</v>
      </c>
    </row>
    <row r="1156" s="186" customFormat="true" hidden="true" spans="1:8">
      <c r="A1156" s="337">
        <v>2210104</v>
      </c>
      <c r="B1156" s="411" t="s">
        <v>1203</v>
      </c>
      <c r="C1156" s="409"/>
      <c r="D1156" s="409">
        <v>0</v>
      </c>
      <c r="E1156" s="418" t="e">
        <f t="shared" si="182"/>
        <v>#DIV/0!</v>
      </c>
      <c r="F1156" s="204"/>
      <c r="G1156" s="204"/>
      <c r="H1156" s="204"/>
    </row>
    <row r="1157" s="186" customFormat="true" hidden="true" spans="1:8">
      <c r="A1157" s="337">
        <v>2210105</v>
      </c>
      <c r="B1157" s="411" t="s">
        <v>1204</v>
      </c>
      <c r="C1157" s="409"/>
      <c r="D1157" s="409">
        <v>0</v>
      </c>
      <c r="E1157" s="418" t="e">
        <f t="shared" si="182"/>
        <v>#DIV/0!</v>
      </c>
      <c r="F1157" s="204"/>
      <c r="G1157" s="204"/>
      <c r="H1157" s="204"/>
    </row>
    <row r="1158" s="186" customFormat="true" hidden="true" spans="1:8">
      <c r="A1158" s="337">
        <v>2210108</v>
      </c>
      <c r="B1158" s="411" t="s">
        <v>1205</v>
      </c>
      <c r="C1158" s="409"/>
      <c r="D1158" s="409">
        <v>0</v>
      </c>
      <c r="E1158" s="418" t="e">
        <f t="shared" si="182"/>
        <v>#DIV/0!</v>
      </c>
      <c r="F1158" s="204"/>
      <c r="G1158" s="204"/>
      <c r="H1158" s="204"/>
    </row>
    <row r="1159" s="186" customFormat="true" spans="1:9">
      <c r="A1159" s="337">
        <v>2210111</v>
      </c>
      <c r="B1159" s="411" t="s">
        <v>1206</v>
      </c>
      <c r="C1159" s="409">
        <v>303</v>
      </c>
      <c r="D1159" s="409">
        <v>1887</v>
      </c>
      <c r="E1159" s="418">
        <f t="shared" ref="E1159:E1222" si="190">(D1159/C1159-1)*100</f>
        <v>522.772277227723</v>
      </c>
      <c r="F1159" s="204">
        <v>1000</v>
      </c>
      <c r="G1159" s="204">
        <f>172+111</f>
        <v>283</v>
      </c>
      <c r="H1159" s="204">
        <v>604</v>
      </c>
      <c r="I1159" t="s">
        <v>1207</v>
      </c>
    </row>
    <row r="1160" s="186" customFormat="true" hidden="true" spans="1:8">
      <c r="A1160" s="337">
        <v>2210112</v>
      </c>
      <c r="B1160" s="411" t="s">
        <v>1208</v>
      </c>
      <c r="C1160" s="409"/>
      <c r="D1160" s="409">
        <v>0</v>
      </c>
      <c r="E1160" s="418" t="e">
        <f t="shared" si="190"/>
        <v>#DIV/0!</v>
      </c>
      <c r="F1160" s="204"/>
      <c r="G1160" s="204"/>
      <c r="H1160" s="204"/>
    </row>
    <row r="1161" s="186" customFormat="true" hidden="true" spans="1:8">
      <c r="A1161" s="337">
        <v>2210113</v>
      </c>
      <c r="B1161" s="411" t="s">
        <v>1209</v>
      </c>
      <c r="C1161" s="409"/>
      <c r="D1161" s="409">
        <v>0</v>
      </c>
      <c r="E1161" s="418" t="e">
        <f t="shared" si="190"/>
        <v>#DIV/0!</v>
      </c>
      <c r="F1161" s="204"/>
      <c r="G1161" s="204"/>
      <c r="H1161" s="204"/>
    </row>
    <row r="1162" s="391" customFormat="true" spans="1:8">
      <c r="A1162" s="337">
        <v>2210199</v>
      </c>
      <c r="B1162" s="411" t="s">
        <v>1210</v>
      </c>
      <c r="C1162" s="409">
        <v>475</v>
      </c>
      <c r="D1162" s="409"/>
      <c r="E1162" s="418">
        <f t="shared" si="190"/>
        <v>-100</v>
      </c>
      <c r="F1162" s="417"/>
      <c r="G1162" s="417"/>
      <c r="H1162" s="417"/>
    </row>
    <row r="1163" s="391" customFormat="true" spans="1:8">
      <c r="A1163" s="337">
        <v>22102</v>
      </c>
      <c r="B1163" s="411" t="s">
        <v>1211</v>
      </c>
      <c r="C1163" s="408">
        <f t="shared" ref="C1163:H1163" si="191">SUM(C1164:C1166)</f>
        <v>14185</v>
      </c>
      <c r="D1163" s="408">
        <f t="shared" si="191"/>
        <v>8061</v>
      </c>
      <c r="E1163" s="418">
        <f t="shared" si="190"/>
        <v>-43.1723651744801</v>
      </c>
      <c r="F1163" s="421">
        <f t="shared" si="191"/>
        <v>8057</v>
      </c>
      <c r="G1163" s="423">
        <f t="shared" si="191"/>
        <v>0</v>
      </c>
      <c r="H1163" s="423">
        <f t="shared" si="191"/>
        <v>4</v>
      </c>
    </row>
    <row r="1164" s="391" customFormat="true" spans="1:8">
      <c r="A1164" s="337">
        <v>2210201</v>
      </c>
      <c r="B1164" s="411" t="s">
        <v>1212</v>
      </c>
      <c r="C1164" s="409">
        <v>8738</v>
      </c>
      <c r="D1164" s="409">
        <v>8061</v>
      </c>
      <c r="E1164" s="418">
        <f t="shared" si="190"/>
        <v>-7.7477683680476</v>
      </c>
      <c r="F1164" s="417">
        <v>8057</v>
      </c>
      <c r="G1164" s="417"/>
      <c r="H1164" s="417">
        <v>4</v>
      </c>
    </row>
    <row r="1165" s="186" customFormat="true" hidden="true" spans="1:8">
      <c r="A1165" s="337">
        <v>2210202</v>
      </c>
      <c r="B1165" s="411" t="s">
        <v>1213</v>
      </c>
      <c r="C1165" s="409"/>
      <c r="D1165" s="409">
        <v>0</v>
      </c>
      <c r="E1165" s="418" t="e">
        <f t="shared" si="190"/>
        <v>#DIV/0!</v>
      </c>
      <c r="F1165" s="204"/>
      <c r="G1165" s="204"/>
      <c r="H1165" s="204"/>
    </row>
    <row r="1166" s="391" customFormat="true" spans="1:8">
      <c r="A1166" s="337">
        <v>2210203</v>
      </c>
      <c r="B1166" s="411" t="s">
        <v>1214</v>
      </c>
      <c r="C1166" s="409">
        <v>5447</v>
      </c>
      <c r="D1166" s="409"/>
      <c r="E1166" s="418">
        <f t="shared" si="190"/>
        <v>-100</v>
      </c>
      <c r="F1166" s="417"/>
      <c r="G1166" s="417"/>
      <c r="H1166" s="417"/>
    </row>
    <row r="1167" s="391" customFormat="true" spans="1:8">
      <c r="A1167" s="337">
        <v>22103</v>
      </c>
      <c r="B1167" s="411" t="s">
        <v>1215</v>
      </c>
      <c r="C1167" s="408">
        <f t="shared" ref="C1167:H1167" si="192">SUM(C1168:C1170)</f>
        <v>4700</v>
      </c>
      <c r="D1167" s="408">
        <f t="shared" si="192"/>
        <v>4979</v>
      </c>
      <c r="E1167" s="418">
        <f t="shared" si="190"/>
        <v>5.93617021276596</v>
      </c>
      <c r="F1167" s="421">
        <f t="shared" si="192"/>
        <v>958</v>
      </c>
      <c r="G1167" s="423">
        <f t="shared" si="192"/>
        <v>0</v>
      </c>
      <c r="H1167" s="423">
        <f t="shared" si="192"/>
        <v>4021</v>
      </c>
    </row>
    <row r="1168" s="186" customFormat="true" hidden="true" spans="1:8">
      <c r="A1168" s="337">
        <v>2210301</v>
      </c>
      <c r="B1168" s="411" t="s">
        <v>1216</v>
      </c>
      <c r="C1168" s="409"/>
      <c r="D1168" s="409">
        <v>0</v>
      </c>
      <c r="E1168" s="418" t="e">
        <f t="shared" si="190"/>
        <v>#DIV/0!</v>
      </c>
      <c r="F1168" s="204"/>
      <c r="G1168" s="204"/>
      <c r="H1168" s="204"/>
    </row>
    <row r="1169" s="391" customFormat="true" spans="1:8">
      <c r="A1169" s="337">
        <v>2210302</v>
      </c>
      <c r="B1169" s="411" t="s">
        <v>1217</v>
      </c>
      <c r="C1169" s="409">
        <v>507</v>
      </c>
      <c r="D1169" s="409">
        <v>573</v>
      </c>
      <c r="E1169" s="418">
        <f t="shared" si="190"/>
        <v>13.0177514792899</v>
      </c>
      <c r="F1169" s="417">
        <v>573</v>
      </c>
      <c r="G1169" s="417"/>
      <c r="H1169" s="417"/>
    </row>
    <row r="1170" s="391" customFormat="true" spans="1:9">
      <c r="A1170" s="337">
        <v>2210399</v>
      </c>
      <c r="B1170" s="411" t="s">
        <v>1218</v>
      </c>
      <c r="C1170" s="409">
        <v>4193</v>
      </c>
      <c r="D1170" s="409">
        <v>4406</v>
      </c>
      <c r="E1170" s="418">
        <f t="shared" si="190"/>
        <v>5.07989506320057</v>
      </c>
      <c r="F1170" s="417">
        <v>385</v>
      </c>
      <c r="G1170" s="417"/>
      <c r="H1170" s="417">
        <v>4021</v>
      </c>
      <c r="I1170" s="391">
        <v>2000</v>
      </c>
    </row>
    <row r="1171" s="393" customFormat="true" spans="1:8">
      <c r="A1171" s="403">
        <v>222</v>
      </c>
      <c r="B1171" s="404" t="s">
        <v>1219</v>
      </c>
      <c r="C1171" s="405">
        <f t="shared" ref="C1171:H1171" si="193">SUM(C1172,C1190,C1197,C1203)</f>
        <v>293</v>
      </c>
      <c r="D1171" s="405">
        <f t="shared" si="193"/>
        <v>452</v>
      </c>
      <c r="E1171" s="418">
        <f t="shared" si="190"/>
        <v>54.2662116040956</v>
      </c>
      <c r="F1171" s="419">
        <f t="shared" si="193"/>
        <v>219</v>
      </c>
      <c r="G1171" s="420">
        <f t="shared" si="193"/>
        <v>0</v>
      </c>
      <c r="H1171" s="420">
        <f t="shared" si="193"/>
        <v>233</v>
      </c>
    </row>
    <row r="1172" s="391" customFormat="true" spans="1:8">
      <c r="A1172" s="337">
        <v>22201</v>
      </c>
      <c r="B1172" s="411" t="s">
        <v>1220</v>
      </c>
      <c r="C1172" s="408">
        <f t="shared" ref="C1172:H1172" si="194">SUM(C1173:C1189)</f>
        <v>293</v>
      </c>
      <c r="D1172" s="408">
        <f t="shared" si="194"/>
        <v>220</v>
      </c>
      <c r="E1172" s="418">
        <f t="shared" si="190"/>
        <v>-24.9146757679181</v>
      </c>
      <c r="F1172" s="421">
        <f t="shared" si="194"/>
        <v>219</v>
      </c>
      <c r="G1172" s="423">
        <f t="shared" si="194"/>
        <v>0</v>
      </c>
      <c r="H1172" s="423">
        <f t="shared" si="194"/>
        <v>1</v>
      </c>
    </row>
    <row r="1173" s="391" customFormat="true" spans="1:8">
      <c r="A1173" s="337">
        <v>2220101</v>
      </c>
      <c r="B1173" s="411" t="s">
        <v>300</v>
      </c>
      <c r="C1173" s="409">
        <v>142</v>
      </c>
      <c r="D1173" s="409">
        <v>167</v>
      </c>
      <c r="E1173" s="418">
        <f t="shared" si="190"/>
        <v>17.6056338028169</v>
      </c>
      <c r="F1173" s="417">
        <v>167</v>
      </c>
      <c r="G1173" s="417"/>
      <c r="H1173" s="417"/>
    </row>
    <row r="1174" s="186" customFormat="true" hidden="true" spans="1:8">
      <c r="A1174" s="337">
        <v>2220102</v>
      </c>
      <c r="B1174" s="411" t="s">
        <v>301</v>
      </c>
      <c r="C1174" s="409"/>
      <c r="D1174" s="409">
        <v>0</v>
      </c>
      <c r="E1174" s="418" t="e">
        <f t="shared" si="190"/>
        <v>#DIV/0!</v>
      </c>
      <c r="F1174" s="204"/>
      <c r="G1174" s="204"/>
      <c r="H1174" s="204"/>
    </row>
    <row r="1175" s="186" customFormat="true" hidden="true" spans="1:8">
      <c r="A1175" s="337">
        <v>2220103</v>
      </c>
      <c r="B1175" s="411" t="s">
        <v>302</v>
      </c>
      <c r="C1175" s="409"/>
      <c r="D1175" s="409">
        <v>0</v>
      </c>
      <c r="E1175" s="418" t="e">
        <f t="shared" si="190"/>
        <v>#DIV/0!</v>
      </c>
      <c r="F1175" s="204"/>
      <c r="G1175" s="204"/>
      <c r="H1175" s="204"/>
    </row>
    <row r="1176" s="186" customFormat="true" hidden="true" spans="1:8">
      <c r="A1176" s="337">
        <v>2220104</v>
      </c>
      <c r="B1176" s="411" t="s">
        <v>1221</v>
      </c>
      <c r="C1176" s="409"/>
      <c r="D1176" s="409">
        <v>0</v>
      </c>
      <c r="E1176" s="418" t="e">
        <f t="shared" si="190"/>
        <v>#DIV/0!</v>
      </c>
      <c r="F1176" s="204"/>
      <c r="G1176" s="204"/>
      <c r="H1176" s="204"/>
    </row>
    <row r="1177" s="186" customFormat="true" hidden="true" spans="1:8">
      <c r="A1177" s="337">
        <v>2220105</v>
      </c>
      <c r="B1177" s="411" t="s">
        <v>1222</v>
      </c>
      <c r="C1177" s="409"/>
      <c r="D1177" s="409">
        <v>0</v>
      </c>
      <c r="E1177" s="418" t="e">
        <f t="shared" si="190"/>
        <v>#DIV/0!</v>
      </c>
      <c r="F1177" s="204"/>
      <c r="G1177" s="204"/>
      <c r="H1177" s="204"/>
    </row>
    <row r="1178" s="391" customFormat="true" spans="1:8">
      <c r="A1178" s="337">
        <v>2220106</v>
      </c>
      <c r="B1178" s="411" t="s">
        <v>1223</v>
      </c>
      <c r="C1178" s="409">
        <v>150</v>
      </c>
      <c r="D1178" s="409">
        <v>52</v>
      </c>
      <c r="E1178" s="418">
        <f t="shared" si="190"/>
        <v>-65.3333333333333</v>
      </c>
      <c r="F1178" s="417">
        <v>52</v>
      </c>
      <c r="G1178" s="417"/>
      <c r="H1178" s="417"/>
    </row>
    <row r="1179" s="186" customFormat="true" hidden="true" spans="1:8">
      <c r="A1179" s="337">
        <v>2220107</v>
      </c>
      <c r="B1179" s="411" t="s">
        <v>1224</v>
      </c>
      <c r="C1179" s="409"/>
      <c r="D1179" s="409">
        <v>0</v>
      </c>
      <c r="E1179" s="418" t="e">
        <f t="shared" si="190"/>
        <v>#DIV/0!</v>
      </c>
      <c r="F1179" s="204"/>
      <c r="G1179" s="204"/>
      <c r="H1179" s="204"/>
    </row>
    <row r="1180" s="186" customFormat="true" hidden="true" spans="1:8">
      <c r="A1180" s="337">
        <v>2220112</v>
      </c>
      <c r="B1180" s="411" t="s">
        <v>1225</v>
      </c>
      <c r="C1180" s="409"/>
      <c r="D1180" s="409">
        <v>0</v>
      </c>
      <c r="E1180" s="418" t="e">
        <f t="shared" si="190"/>
        <v>#DIV/0!</v>
      </c>
      <c r="F1180" s="204"/>
      <c r="G1180" s="204"/>
      <c r="H1180" s="204"/>
    </row>
    <row r="1181" s="186" customFormat="true" hidden="true" spans="1:8">
      <c r="A1181" s="337">
        <v>2220113</v>
      </c>
      <c r="B1181" s="411" t="s">
        <v>1226</v>
      </c>
      <c r="C1181" s="409"/>
      <c r="D1181" s="409">
        <v>0</v>
      </c>
      <c r="E1181" s="418" t="e">
        <f t="shared" si="190"/>
        <v>#DIV/0!</v>
      </c>
      <c r="F1181" s="204"/>
      <c r="G1181" s="204"/>
      <c r="H1181" s="204"/>
    </row>
    <row r="1182" s="186" customFormat="true" hidden="true" spans="1:8">
      <c r="A1182" s="337">
        <v>2220114</v>
      </c>
      <c r="B1182" s="411" t="s">
        <v>1227</v>
      </c>
      <c r="C1182" s="409"/>
      <c r="D1182" s="409">
        <v>0</v>
      </c>
      <c r="E1182" s="418" t="e">
        <f t="shared" si="190"/>
        <v>#DIV/0!</v>
      </c>
      <c r="F1182" s="204"/>
      <c r="G1182" s="204"/>
      <c r="H1182" s="204"/>
    </row>
    <row r="1183" s="186" customFormat="true" hidden="true" spans="1:8">
      <c r="A1183" s="337">
        <v>2220115</v>
      </c>
      <c r="B1183" s="411" t="s">
        <v>1228</v>
      </c>
      <c r="C1183" s="409"/>
      <c r="D1183" s="409">
        <v>0</v>
      </c>
      <c r="E1183" s="418" t="e">
        <f t="shared" si="190"/>
        <v>#DIV/0!</v>
      </c>
      <c r="F1183" s="204"/>
      <c r="G1183" s="204"/>
      <c r="H1183" s="204"/>
    </row>
    <row r="1184" s="186" customFormat="true" hidden="true" spans="1:8">
      <c r="A1184" s="337">
        <v>2220118</v>
      </c>
      <c r="B1184" s="411" t="s">
        <v>1229</v>
      </c>
      <c r="C1184" s="409"/>
      <c r="D1184" s="409">
        <v>0</v>
      </c>
      <c r="E1184" s="418" t="e">
        <f t="shared" si="190"/>
        <v>#DIV/0!</v>
      </c>
      <c r="F1184" s="204"/>
      <c r="G1184" s="204"/>
      <c r="H1184" s="204"/>
    </row>
    <row r="1185" s="186" customFormat="true" spans="1:8">
      <c r="A1185" s="337">
        <v>2220119</v>
      </c>
      <c r="B1185" s="411" t="s">
        <v>1230</v>
      </c>
      <c r="C1185" s="409">
        <v>1</v>
      </c>
      <c r="D1185" s="409"/>
      <c r="E1185" s="418">
        <f t="shared" si="190"/>
        <v>-100</v>
      </c>
      <c r="F1185" s="204"/>
      <c r="G1185" s="204"/>
      <c r="H1185" s="204"/>
    </row>
    <row r="1186" s="186" customFormat="true" hidden="true" spans="1:8">
      <c r="A1186" s="337">
        <v>2220120</v>
      </c>
      <c r="B1186" s="411" t="s">
        <v>1231</v>
      </c>
      <c r="C1186" s="409"/>
      <c r="D1186" s="409">
        <v>0</v>
      </c>
      <c r="E1186" s="418" t="e">
        <f t="shared" si="190"/>
        <v>#DIV/0!</v>
      </c>
      <c r="F1186" s="204"/>
      <c r="G1186" s="204"/>
      <c r="H1186" s="204"/>
    </row>
    <row r="1187" s="186" customFormat="true" hidden="true" spans="1:8">
      <c r="A1187" s="337">
        <v>2220121</v>
      </c>
      <c r="B1187" s="411" t="s">
        <v>1232</v>
      </c>
      <c r="C1187" s="409"/>
      <c r="D1187" s="409">
        <v>0</v>
      </c>
      <c r="E1187" s="418" t="e">
        <f t="shared" si="190"/>
        <v>#DIV/0!</v>
      </c>
      <c r="F1187" s="204"/>
      <c r="G1187" s="204"/>
      <c r="H1187" s="204"/>
    </row>
    <row r="1188" s="186" customFormat="true" hidden="true" spans="1:8">
      <c r="A1188" s="337">
        <v>2220150</v>
      </c>
      <c r="B1188" s="411" t="s">
        <v>309</v>
      </c>
      <c r="C1188" s="409"/>
      <c r="D1188" s="409">
        <v>0</v>
      </c>
      <c r="E1188" s="418" t="e">
        <f t="shared" si="190"/>
        <v>#DIV/0!</v>
      </c>
      <c r="F1188" s="204"/>
      <c r="G1188" s="204"/>
      <c r="H1188" s="204"/>
    </row>
    <row r="1189" s="186" customFormat="true" spans="1:8">
      <c r="A1189" s="337">
        <v>2220199</v>
      </c>
      <c r="B1189" s="411" t="s">
        <v>1233</v>
      </c>
      <c r="C1189" s="409"/>
      <c r="D1189" s="409">
        <v>1</v>
      </c>
      <c r="E1189" s="418"/>
      <c r="F1189" s="204"/>
      <c r="G1189" s="204"/>
      <c r="H1189" s="204">
        <v>1</v>
      </c>
    </row>
    <row r="1190" s="186" customFormat="true" hidden="true" spans="1:8">
      <c r="A1190" s="337">
        <v>22203</v>
      </c>
      <c r="B1190" s="411" t="s">
        <v>1234</v>
      </c>
      <c r="C1190" s="408">
        <f t="shared" ref="C1190:H1190" si="195">SUM(C1191:C1196)</f>
        <v>0</v>
      </c>
      <c r="D1190" s="409">
        <v>0</v>
      </c>
      <c r="E1190" s="418"/>
      <c r="F1190" s="424">
        <f t="shared" si="195"/>
        <v>0</v>
      </c>
      <c r="G1190" s="425">
        <f t="shared" si="195"/>
        <v>0</v>
      </c>
      <c r="H1190" s="425">
        <f t="shared" si="195"/>
        <v>0</v>
      </c>
    </row>
    <row r="1191" s="186" customFormat="true" hidden="true" spans="1:8">
      <c r="A1191" s="337">
        <v>2220301</v>
      </c>
      <c r="B1191" s="411" t="s">
        <v>1235</v>
      </c>
      <c r="C1191" s="409"/>
      <c r="D1191" s="409">
        <v>0</v>
      </c>
      <c r="E1191" s="418"/>
      <c r="F1191" s="204"/>
      <c r="G1191" s="204"/>
      <c r="H1191" s="204"/>
    </row>
    <row r="1192" s="186" customFormat="true" hidden="true" spans="1:8">
      <c r="A1192" s="337">
        <v>2220303</v>
      </c>
      <c r="B1192" s="411" t="s">
        <v>1236</v>
      </c>
      <c r="C1192" s="409"/>
      <c r="D1192" s="409">
        <v>0</v>
      </c>
      <c r="E1192" s="418"/>
      <c r="F1192" s="204"/>
      <c r="G1192" s="204"/>
      <c r="H1192" s="204"/>
    </row>
    <row r="1193" s="186" customFormat="true" hidden="true" spans="1:8">
      <c r="A1193" s="337">
        <v>2220304</v>
      </c>
      <c r="B1193" s="411" t="s">
        <v>1237</v>
      </c>
      <c r="C1193" s="409"/>
      <c r="D1193" s="409">
        <v>0</v>
      </c>
      <c r="E1193" s="418"/>
      <c r="F1193" s="204"/>
      <c r="G1193" s="204"/>
      <c r="H1193" s="204"/>
    </row>
    <row r="1194" s="186" customFormat="true" hidden="true" spans="1:8">
      <c r="A1194" s="337">
        <v>2220305</v>
      </c>
      <c r="B1194" s="411" t="s">
        <v>1238</v>
      </c>
      <c r="C1194" s="409"/>
      <c r="D1194" s="409">
        <v>0</v>
      </c>
      <c r="E1194" s="418"/>
      <c r="F1194" s="204"/>
      <c r="G1194" s="204"/>
      <c r="H1194" s="204"/>
    </row>
    <row r="1195" s="186" customFormat="true" hidden="true" spans="1:8">
      <c r="A1195" s="337">
        <v>2220306</v>
      </c>
      <c r="B1195" s="411" t="s">
        <v>1239</v>
      </c>
      <c r="C1195" s="409"/>
      <c r="D1195" s="409">
        <v>0</v>
      </c>
      <c r="E1195" s="418"/>
      <c r="F1195" s="204"/>
      <c r="G1195" s="204"/>
      <c r="H1195" s="204"/>
    </row>
    <row r="1196" s="186" customFormat="true" hidden="true" spans="1:8">
      <c r="A1196" s="337">
        <v>2220399</v>
      </c>
      <c r="B1196" s="411" t="s">
        <v>1240</v>
      </c>
      <c r="C1196" s="409"/>
      <c r="D1196" s="409">
        <v>0</v>
      </c>
      <c r="E1196" s="418"/>
      <c r="F1196" s="204"/>
      <c r="G1196" s="204"/>
      <c r="H1196" s="204"/>
    </row>
    <row r="1197" s="186" customFormat="true" spans="1:8">
      <c r="A1197" s="337">
        <v>22204</v>
      </c>
      <c r="B1197" s="411" t="s">
        <v>1241</v>
      </c>
      <c r="C1197" s="408"/>
      <c r="D1197" s="408">
        <f t="shared" ref="C1197:H1197" si="196">SUM(D1198:D1202)</f>
        <v>1</v>
      </c>
      <c r="E1197" s="418"/>
      <c r="F1197" s="424">
        <f t="shared" si="196"/>
        <v>0</v>
      </c>
      <c r="G1197" s="425">
        <f t="shared" si="196"/>
        <v>0</v>
      </c>
      <c r="H1197" s="425">
        <f t="shared" si="196"/>
        <v>1</v>
      </c>
    </row>
    <row r="1198" s="186" customFormat="true" hidden="true" spans="1:8">
      <c r="A1198" s="337">
        <v>2220401</v>
      </c>
      <c r="B1198" s="411" t="s">
        <v>1242</v>
      </c>
      <c r="C1198" s="409"/>
      <c r="D1198" s="409">
        <v>0</v>
      </c>
      <c r="E1198" s="418"/>
      <c r="F1198" s="204"/>
      <c r="G1198" s="204"/>
      <c r="H1198" s="204"/>
    </row>
    <row r="1199" s="186" customFormat="true" hidden="true" spans="1:8">
      <c r="A1199" s="337">
        <v>2220402</v>
      </c>
      <c r="B1199" s="411" t="s">
        <v>1243</v>
      </c>
      <c r="C1199" s="409"/>
      <c r="D1199" s="409">
        <v>0</v>
      </c>
      <c r="E1199" s="418"/>
      <c r="F1199" s="204"/>
      <c r="G1199" s="204"/>
      <c r="H1199" s="204"/>
    </row>
    <row r="1200" s="186" customFormat="true" hidden="true" spans="1:8">
      <c r="A1200" s="337">
        <v>2220403</v>
      </c>
      <c r="B1200" s="411" t="s">
        <v>1244</v>
      </c>
      <c r="C1200" s="409"/>
      <c r="D1200" s="409">
        <v>0</v>
      </c>
      <c r="E1200" s="418"/>
      <c r="F1200" s="204"/>
      <c r="G1200" s="204"/>
      <c r="H1200" s="204"/>
    </row>
    <row r="1201" s="186" customFormat="true" hidden="true" spans="1:8">
      <c r="A1201" s="337">
        <v>2220404</v>
      </c>
      <c r="B1201" s="411" t="s">
        <v>1245</v>
      </c>
      <c r="C1201" s="409"/>
      <c r="D1201" s="409">
        <v>0</v>
      </c>
      <c r="E1201" s="418"/>
      <c r="F1201" s="204"/>
      <c r="G1201" s="204"/>
      <c r="H1201" s="204"/>
    </row>
    <row r="1202" s="186" customFormat="true" spans="1:8">
      <c r="A1202" s="337">
        <v>2220499</v>
      </c>
      <c r="B1202" s="411" t="s">
        <v>1246</v>
      </c>
      <c r="C1202" s="409"/>
      <c r="D1202" s="409">
        <v>1</v>
      </c>
      <c r="E1202" s="418"/>
      <c r="F1202" s="204"/>
      <c r="G1202" s="204"/>
      <c r="H1202" s="204">
        <v>1</v>
      </c>
    </row>
    <row r="1203" s="186" customFormat="true" spans="1:8">
      <c r="A1203" s="337">
        <v>22205</v>
      </c>
      <c r="B1203" s="411" t="s">
        <v>1247</v>
      </c>
      <c r="C1203" s="408"/>
      <c r="D1203" s="408">
        <f t="shared" ref="C1203:H1203" si="197">SUM(D1204:D1215)</f>
        <v>231</v>
      </c>
      <c r="E1203" s="418"/>
      <c r="F1203" s="424">
        <f t="shared" si="197"/>
        <v>0</v>
      </c>
      <c r="G1203" s="425">
        <f t="shared" si="197"/>
        <v>0</v>
      </c>
      <c r="H1203" s="425">
        <f t="shared" si="197"/>
        <v>231</v>
      </c>
    </row>
    <row r="1204" s="186" customFormat="true" hidden="true" spans="1:8">
      <c r="A1204" s="337">
        <v>2220501</v>
      </c>
      <c r="B1204" s="411" t="s">
        <v>1248</v>
      </c>
      <c r="C1204" s="409"/>
      <c r="D1204" s="409">
        <v>0</v>
      </c>
      <c r="E1204" s="418"/>
      <c r="F1204" s="204"/>
      <c r="G1204" s="204"/>
      <c r="H1204" s="204"/>
    </row>
    <row r="1205" s="186" customFormat="true" hidden="true" spans="1:8">
      <c r="A1205" s="337">
        <v>2220502</v>
      </c>
      <c r="B1205" s="411" t="s">
        <v>1249</v>
      </c>
      <c r="C1205" s="409"/>
      <c r="D1205" s="409">
        <v>0</v>
      </c>
      <c r="E1205" s="418"/>
      <c r="F1205" s="204"/>
      <c r="G1205" s="204"/>
      <c r="H1205" s="204"/>
    </row>
    <row r="1206" s="186" customFormat="true" hidden="true" spans="1:8">
      <c r="A1206" s="337">
        <v>2220503</v>
      </c>
      <c r="B1206" s="411" t="s">
        <v>1250</v>
      </c>
      <c r="C1206" s="409"/>
      <c r="D1206" s="409">
        <v>0</v>
      </c>
      <c r="E1206" s="418"/>
      <c r="F1206" s="204"/>
      <c r="G1206" s="204"/>
      <c r="H1206" s="204"/>
    </row>
    <row r="1207" s="186" customFormat="true" hidden="true" spans="1:8">
      <c r="A1207" s="337">
        <v>2220504</v>
      </c>
      <c r="B1207" s="411" t="s">
        <v>1251</v>
      </c>
      <c r="C1207" s="409"/>
      <c r="D1207" s="409">
        <v>0</v>
      </c>
      <c r="E1207" s="418"/>
      <c r="F1207" s="204"/>
      <c r="G1207" s="204"/>
      <c r="H1207" s="204"/>
    </row>
    <row r="1208" s="186" customFormat="true" hidden="true" spans="1:8">
      <c r="A1208" s="337">
        <v>2220505</v>
      </c>
      <c r="B1208" s="411" t="s">
        <v>1252</v>
      </c>
      <c r="C1208" s="409"/>
      <c r="D1208" s="409">
        <v>0</v>
      </c>
      <c r="E1208" s="418"/>
      <c r="F1208" s="204"/>
      <c r="G1208" s="204"/>
      <c r="H1208" s="204"/>
    </row>
    <row r="1209" s="186" customFormat="true" hidden="true" spans="1:8">
      <c r="A1209" s="337">
        <v>2220506</v>
      </c>
      <c r="B1209" s="411" t="s">
        <v>1253</v>
      </c>
      <c r="C1209" s="409"/>
      <c r="D1209" s="409">
        <v>0</v>
      </c>
      <c r="E1209" s="418"/>
      <c r="F1209" s="204"/>
      <c r="G1209" s="204"/>
      <c r="H1209" s="204"/>
    </row>
    <row r="1210" s="186" customFormat="true" hidden="true" spans="1:8">
      <c r="A1210" s="337">
        <v>2220507</v>
      </c>
      <c r="B1210" s="411" t="s">
        <v>1254</v>
      </c>
      <c r="C1210" s="409"/>
      <c r="D1210" s="409">
        <v>0</v>
      </c>
      <c r="E1210" s="418"/>
      <c r="F1210" s="204"/>
      <c r="G1210" s="204"/>
      <c r="H1210" s="204"/>
    </row>
    <row r="1211" s="186" customFormat="true" hidden="true" spans="1:8">
      <c r="A1211" s="337">
        <v>2220508</v>
      </c>
      <c r="B1211" s="411" t="s">
        <v>1255</v>
      </c>
      <c r="C1211" s="409"/>
      <c r="D1211" s="409">
        <v>0</v>
      </c>
      <c r="E1211" s="418"/>
      <c r="F1211" s="204"/>
      <c r="G1211" s="204"/>
      <c r="H1211" s="204"/>
    </row>
    <row r="1212" s="186" customFormat="true" hidden="true" spans="1:8">
      <c r="A1212" s="337">
        <v>2220509</v>
      </c>
      <c r="B1212" s="411" t="s">
        <v>1256</v>
      </c>
      <c r="C1212" s="409"/>
      <c r="D1212" s="409">
        <v>0</v>
      </c>
      <c r="E1212" s="418"/>
      <c r="F1212" s="204"/>
      <c r="G1212" s="204"/>
      <c r="H1212" s="204"/>
    </row>
    <row r="1213" s="186" customFormat="true" hidden="true" spans="1:8">
      <c r="A1213" s="337">
        <v>2220510</v>
      </c>
      <c r="B1213" s="411" t="s">
        <v>1257</v>
      </c>
      <c r="C1213" s="409"/>
      <c r="D1213" s="409">
        <v>0</v>
      </c>
      <c r="E1213" s="418"/>
      <c r="F1213" s="204"/>
      <c r="G1213" s="204"/>
      <c r="H1213" s="204"/>
    </row>
    <row r="1214" s="186" customFormat="true" spans="1:8">
      <c r="A1214" s="337">
        <v>2220511</v>
      </c>
      <c r="B1214" s="411" t="s">
        <v>1258</v>
      </c>
      <c r="C1214" s="409"/>
      <c r="D1214" s="409">
        <v>231</v>
      </c>
      <c r="E1214" s="418"/>
      <c r="F1214" s="204"/>
      <c r="G1214" s="204"/>
      <c r="H1214" s="204">
        <v>231</v>
      </c>
    </row>
    <row r="1215" s="186" customFormat="true" hidden="true" spans="1:8">
      <c r="A1215" s="337">
        <v>2220599</v>
      </c>
      <c r="B1215" s="411" t="s">
        <v>1259</v>
      </c>
      <c r="C1215" s="409"/>
      <c r="D1215" s="409">
        <v>0</v>
      </c>
      <c r="E1215" s="418" t="e">
        <f t="shared" si="190"/>
        <v>#DIV/0!</v>
      </c>
      <c r="F1215" s="204"/>
      <c r="G1215" s="204"/>
      <c r="H1215" s="204"/>
    </row>
    <row r="1216" s="393" customFormat="true" spans="1:8">
      <c r="A1216" s="403">
        <v>224</v>
      </c>
      <c r="B1216" s="404" t="s">
        <v>1260</v>
      </c>
      <c r="C1216" s="405">
        <f t="shared" ref="C1216:H1216" si="198">SUM(C1217,C1228,C1234,C1242,C1255,C1259,C1263)</f>
        <v>3802</v>
      </c>
      <c r="D1216" s="405">
        <f t="shared" si="198"/>
        <v>6826</v>
      </c>
      <c r="E1216" s="418">
        <f t="shared" si="190"/>
        <v>79.5370857443451</v>
      </c>
      <c r="F1216" s="419">
        <f t="shared" si="198"/>
        <v>3511</v>
      </c>
      <c r="G1216" s="420">
        <f t="shared" si="198"/>
        <v>0</v>
      </c>
      <c r="H1216" s="420">
        <f t="shared" si="198"/>
        <v>3315</v>
      </c>
    </row>
    <row r="1217" s="391" customFormat="true" spans="1:8">
      <c r="A1217" s="337">
        <v>22401</v>
      </c>
      <c r="B1217" s="411" t="s">
        <v>1261</v>
      </c>
      <c r="C1217" s="408">
        <f t="shared" ref="C1217:H1217" si="199">SUM(C1218:C1227)</f>
        <v>764</v>
      </c>
      <c r="D1217" s="408">
        <f t="shared" si="199"/>
        <v>1616</v>
      </c>
      <c r="E1217" s="418">
        <f t="shared" si="190"/>
        <v>111.51832460733</v>
      </c>
      <c r="F1217" s="421">
        <f t="shared" si="199"/>
        <v>752</v>
      </c>
      <c r="G1217" s="423">
        <f t="shared" si="199"/>
        <v>0</v>
      </c>
      <c r="H1217" s="423">
        <f t="shared" si="199"/>
        <v>864</v>
      </c>
    </row>
    <row r="1218" s="391" customFormat="true" spans="1:8">
      <c r="A1218" s="337">
        <v>2240101</v>
      </c>
      <c r="B1218" s="411" t="s">
        <v>300</v>
      </c>
      <c r="C1218" s="409">
        <v>435</v>
      </c>
      <c r="D1218" s="409">
        <v>489</v>
      </c>
      <c r="E1218" s="418">
        <f t="shared" si="190"/>
        <v>12.4137931034483</v>
      </c>
      <c r="F1218" s="417">
        <v>486</v>
      </c>
      <c r="G1218" s="417"/>
      <c r="H1218" s="417">
        <v>3</v>
      </c>
    </row>
    <row r="1219" s="391" customFormat="true" spans="1:8">
      <c r="A1219" s="337">
        <v>2240102</v>
      </c>
      <c r="B1219" s="411" t="s">
        <v>301</v>
      </c>
      <c r="C1219" s="409">
        <v>84</v>
      </c>
      <c r="D1219" s="409">
        <v>66</v>
      </c>
      <c r="E1219" s="418">
        <f t="shared" si="190"/>
        <v>-21.4285714285714</v>
      </c>
      <c r="F1219" s="417">
        <v>66</v>
      </c>
      <c r="G1219" s="417"/>
      <c r="H1219" s="417"/>
    </row>
    <row r="1220" s="186" customFormat="true" hidden="true" spans="1:8">
      <c r="A1220" s="337">
        <v>2240103</v>
      </c>
      <c r="B1220" s="411" t="s">
        <v>302</v>
      </c>
      <c r="C1220" s="409"/>
      <c r="D1220" s="409">
        <v>0</v>
      </c>
      <c r="E1220" s="418" t="e">
        <f t="shared" si="190"/>
        <v>#DIV/0!</v>
      </c>
      <c r="F1220" s="204"/>
      <c r="G1220" s="204"/>
      <c r="H1220" s="204"/>
    </row>
    <row r="1221" s="186" customFormat="true" spans="1:8">
      <c r="A1221" s="337">
        <v>2240104</v>
      </c>
      <c r="B1221" s="411" t="s">
        <v>1262</v>
      </c>
      <c r="C1221" s="409">
        <v>5</v>
      </c>
      <c r="D1221" s="409">
        <v>861</v>
      </c>
      <c r="E1221" s="418">
        <f t="shared" si="190"/>
        <v>17120</v>
      </c>
      <c r="F1221" s="204"/>
      <c r="G1221" s="204"/>
      <c r="H1221" s="204">
        <v>861</v>
      </c>
    </row>
    <row r="1222" s="186" customFormat="true" hidden="true" spans="1:8">
      <c r="A1222" s="337">
        <v>2240105</v>
      </c>
      <c r="B1222" s="411" t="s">
        <v>1263</v>
      </c>
      <c r="C1222" s="409"/>
      <c r="D1222" s="409">
        <v>0</v>
      </c>
      <c r="E1222" s="418" t="e">
        <f t="shared" si="190"/>
        <v>#DIV/0!</v>
      </c>
      <c r="F1222" s="204"/>
      <c r="G1222" s="204"/>
      <c r="H1222" s="204"/>
    </row>
    <row r="1223" s="186" customFormat="true" spans="1:8">
      <c r="A1223" s="337">
        <v>2240106</v>
      </c>
      <c r="B1223" s="411" t="s">
        <v>1264</v>
      </c>
      <c r="C1223" s="409">
        <v>40</v>
      </c>
      <c r="D1223" s="409"/>
      <c r="E1223" s="418">
        <f t="shared" ref="E1223:E1281" si="200">(D1223/C1223-1)*100</f>
        <v>-100</v>
      </c>
      <c r="F1223" s="204"/>
      <c r="G1223" s="204"/>
      <c r="H1223" s="204"/>
    </row>
    <row r="1224" s="186" customFormat="true" hidden="true" spans="1:8">
      <c r="A1224" s="337">
        <v>2240108</v>
      </c>
      <c r="B1224" s="411" t="s">
        <v>1265</v>
      </c>
      <c r="C1224" s="409"/>
      <c r="D1224" s="409">
        <v>0</v>
      </c>
      <c r="E1224" s="418" t="e">
        <f t="shared" si="200"/>
        <v>#DIV/0!</v>
      </c>
      <c r="F1224" s="204"/>
      <c r="G1224" s="204"/>
      <c r="H1224" s="204"/>
    </row>
    <row r="1225" s="391" customFormat="true" hidden="true" spans="1:8">
      <c r="A1225" s="337">
        <v>2240109</v>
      </c>
      <c r="B1225" s="411" t="s">
        <v>1266</v>
      </c>
      <c r="C1225" s="409"/>
      <c r="D1225" s="409">
        <v>0</v>
      </c>
      <c r="E1225" s="418" t="e">
        <f t="shared" si="200"/>
        <v>#DIV/0!</v>
      </c>
      <c r="F1225" s="417"/>
      <c r="G1225" s="417"/>
      <c r="H1225" s="417"/>
    </row>
    <row r="1226" s="186" customFormat="true" hidden="true" spans="1:8">
      <c r="A1226" s="337">
        <v>2240150</v>
      </c>
      <c r="B1226" s="411" t="s">
        <v>309</v>
      </c>
      <c r="C1226" s="409"/>
      <c r="D1226" s="409">
        <v>0</v>
      </c>
      <c r="E1226" s="418" t="e">
        <f t="shared" si="200"/>
        <v>#DIV/0!</v>
      </c>
      <c r="F1226" s="204"/>
      <c r="G1226" s="204"/>
      <c r="H1226" s="204"/>
    </row>
    <row r="1227" s="186" customFormat="true" spans="1:8">
      <c r="A1227" s="337">
        <v>2240199</v>
      </c>
      <c r="B1227" s="411" t="s">
        <v>1267</v>
      </c>
      <c r="C1227" s="409">
        <v>200</v>
      </c>
      <c r="D1227" s="409">
        <v>200</v>
      </c>
      <c r="E1227" s="418">
        <f t="shared" si="200"/>
        <v>0</v>
      </c>
      <c r="F1227" s="204">
        <v>200</v>
      </c>
      <c r="G1227" s="204"/>
      <c r="H1227" s="204"/>
    </row>
    <row r="1228" s="391" customFormat="true" spans="1:8">
      <c r="A1228" s="337">
        <v>22402</v>
      </c>
      <c r="B1228" s="411" t="s">
        <v>1268</v>
      </c>
      <c r="C1228" s="408">
        <f t="shared" ref="C1228:H1228" si="201">SUM(C1229:C1233)</f>
        <v>2554</v>
      </c>
      <c r="D1228" s="408">
        <f t="shared" si="201"/>
        <v>2585</v>
      </c>
      <c r="E1228" s="418">
        <f t="shared" si="200"/>
        <v>1.21378230227094</v>
      </c>
      <c r="F1228" s="421">
        <f t="shared" si="201"/>
        <v>2585</v>
      </c>
      <c r="G1228" s="423">
        <f t="shared" si="201"/>
        <v>0</v>
      </c>
      <c r="H1228" s="423">
        <f t="shared" si="201"/>
        <v>0</v>
      </c>
    </row>
    <row r="1229" s="186" customFormat="true" hidden="true" spans="1:8">
      <c r="A1229" s="337">
        <v>2240201</v>
      </c>
      <c r="B1229" s="411" t="s">
        <v>300</v>
      </c>
      <c r="C1229" s="409"/>
      <c r="D1229" s="409">
        <v>0</v>
      </c>
      <c r="E1229" s="418" t="e">
        <f t="shared" si="200"/>
        <v>#DIV/0!</v>
      </c>
      <c r="F1229" s="204"/>
      <c r="G1229" s="204"/>
      <c r="H1229" s="204"/>
    </row>
    <row r="1230" s="186" customFormat="true" hidden="true" spans="1:8">
      <c r="A1230" s="337">
        <v>2240202</v>
      </c>
      <c r="B1230" s="411" t="s">
        <v>301</v>
      </c>
      <c r="C1230" s="409"/>
      <c r="D1230" s="409">
        <v>0</v>
      </c>
      <c r="E1230" s="418" t="e">
        <f t="shared" si="200"/>
        <v>#DIV/0!</v>
      </c>
      <c r="F1230" s="204"/>
      <c r="G1230" s="204"/>
      <c r="H1230" s="204"/>
    </row>
    <row r="1231" s="186" customFormat="true" hidden="true" spans="1:8">
      <c r="A1231" s="337">
        <v>2240203</v>
      </c>
      <c r="B1231" s="411" t="s">
        <v>302</v>
      </c>
      <c r="C1231" s="409"/>
      <c r="D1231" s="409">
        <v>0</v>
      </c>
      <c r="E1231" s="418" t="e">
        <f t="shared" si="200"/>
        <v>#DIV/0!</v>
      </c>
      <c r="F1231" s="204"/>
      <c r="G1231" s="204"/>
      <c r="H1231" s="204"/>
    </row>
    <row r="1232" s="391" customFormat="true" spans="1:8">
      <c r="A1232" s="337">
        <v>2240204</v>
      </c>
      <c r="B1232" s="411" t="s">
        <v>1269</v>
      </c>
      <c r="C1232" s="409">
        <v>2481</v>
      </c>
      <c r="D1232" s="409">
        <v>2585</v>
      </c>
      <c r="E1232" s="418">
        <f t="shared" si="200"/>
        <v>4.19185812172511</v>
      </c>
      <c r="F1232" s="417">
        <v>2585</v>
      </c>
      <c r="G1232" s="417"/>
      <c r="H1232" s="417"/>
    </row>
    <row r="1233" s="391" customFormat="true" spans="1:8">
      <c r="A1233" s="337">
        <v>2240299</v>
      </c>
      <c r="B1233" s="411" t="s">
        <v>1270</v>
      </c>
      <c r="C1233" s="409">
        <v>73</v>
      </c>
      <c r="D1233" s="409"/>
      <c r="E1233" s="418">
        <f t="shared" si="200"/>
        <v>-100</v>
      </c>
      <c r="F1233" s="417"/>
      <c r="G1233" s="417"/>
      <c r="H1233" s="417"/>
    </row>
    <row r="1234" s="186" customFormat="true" hidden="true" spans="1:8">
      <c r="A1234" s="337">
        <v>22404</v>
      </c>
      <c r="B1234" s="411" t="s">
        <v>1271</v>
      </c>
      <c r="C1234" s="408">
        <f t="shared" ref="C1234:H1234" si="202">SUM(C1235:C1241)</f>
        <v>0</v>
      </c>
      <c r="D1234" s="409">
        <v>0</v>
      </c>
      <c r="E1234" s="418" t="e">
        <f t="shared" si="200"/>
        <v>#DIV/0!</v>
      </c>
      <c r="F1234" s="424">
        <f t="shared" si="202"/>
        <v>0</v>
      </c>
      <c r="G1234" s="425">
        <f t="shared" si="202"/>
        <v>0</v>
      </c>
      <c r="H1234" s="425">
        <f t="shared" si="202"/>
        <v>0</v>
      </c>
    </row>
    <row r="1235" s="186" customFormat="true" hidden="true" spans="1:8">
      <c r="A1235" s="337">
        <v>2240401</v>
      </c>
      <c r="B1235" s="411" t="s">
        <v>300</v>
      </c>
      <c r="C1235" s="409"/>
      <c r="D1235" s="409">
        <v>0</v>
      </c>
      <c r="E1235" s="418" t="e">
        <f t="shared" si="200"/>
        <v>#DIV/0!</v>
      </c>
      <c r="F1235" s="204"/>
      <c r="G1235" s="204"/>
      <c r="H1235" s="204"/>
    </row>
    <row r="1236" s="186" customFormat="true" hidden="true" spans="1:8">
      <c r="A1236" s="337">
        <v>2240402</v>
      </c>
      <c r="B1236" s="411" t="s">
        <v>301</v>
      </c>
      <c r="C1236" s="409"/>
      <c r="D1236" s="409">
        <v>0</v>
      </c>
      <c r="E1236" s="418" t="e">
        <f t="shared" si="200"/>
        <v>#DIV/0!</v>
      </c>
      <c r="F1236" s="204"/>
      <c r="G1236" s="204"/>
      <c r="H1236" s="204"/>
    </row>
    <row r="1237" s="186" customFormat="true" hidden="true" spans="1:8">
      <c r="A1237" s="337">
        <v>2240403</v>
      </c>
      <c r="B1237" s="411" t="s">
        <v>302</v>
      </c>
      <c r="C1237" s="409"/>
      <c r="D1237" s="409">
        <v>0</v>
      </c>
      <c r="E1237" s="418" t="e">
        <f t="shared" si="200"/>
        <v>#DIV/0!</v>
      </c>
      <c r="F1237" s="204"/>
      <c r="G1237" s="204"/>
      <c r="H1237" s="204"/>
    </row>
    <row r="1238" s="186" customFormat="true" hidden="true" spans="1:8">
      <c r="A1238" s="337">
        <v>2240404</v>
      </c>
      <c r="B1238" s="411" t="s">
        <v>1272</v>
      </c>
      <c r="C1238" s="409"/>
      <c r="D1238" s="409">
        <v>0</v>
      </c>
      <c r="E1238" s="418" t="e">
        <f t="shared" si="200"/>
        <v>#DIV/0!</v>
      </c>
      <c r="F1238" s="204"/>
      <c r="G1238" s="204"/>
      <c r="H1238" s="204"/>
    </row>
    <row r="1239" s="186" customFormat="true" hidden="true" spans="1:8">
      <c r="A1239" s="337">
        <v>2240405</v>
      </c>
      <c r="B1239" s="411" t="s">
        <v>1273</v>
      </c>
      <c r="C1239" s="409"/>
      <c r="D1239" s="409">
        <v>0</v>
      </c>
      <c r="E1239" s="418" t="e">
        <f t="shared" si="200"/>
        <v>#DIV/0!</v>
      </c>
      <c r="F1239" s="204"/>
      <c r="G1239" s="204"/>
      <c r="H1239" s="204"/>
    </row>
    <row r="1240" s="186" customFormat="true" hidden="true" spans="1:8">
      <c r="A1240" s="337">
        <v>2240450</v>
      </c>
      <c r="B1240" s="411" t="s">
        <v>309</v>
      </c>
      <c r="C1240" s="409"/>
      <c r="D1240" s="409">
        <v>0</v>
      </c>
      <c r="E1240" s="418" t="e">
        <f t="shared" si="200"/>
        <v>#DIV/0!</v>
      </c>
      <c r="F1240" s="204"/>
      <c r="G1240" s="204"/>
      <c r="H1240" s="204"/>
    </row>
    <row r="1241" s="186" customFormat="true" hidden="true" spans="1:8">
      <c r="A1241" s="337">
        <v>2240499</v>
      </c>
      <c r="B1241" s="411" t="s">
        <v>1274</v>
      </c>
      <c r="C1241" s="409"/>
      <c r="D1241" s="409">
        <v>0</v>
      </c>
      <c r="E1241" s="418" t="e">
        <f t="shared" si="200"/>
        <v>#DIV/0!</v>
      </c>
      <c r="F1241" s="204"/>
      <c r="G1241" s="204"/>
      <c r="H1241" s="204"/>
    </row>
    <row r="1242" s="391" customFormat="true" spans="1:8">
      <c r="A1242" s="337">
        <v>22405</v>
      </c>
      <c r="B1242" s="411" t="s">
        <v>1275</v>
      </c>
      <c r="C1242" s="408">
        <f t="shared" ref="C1242:H1242" si="203">SUM(C1243:C1254)</f>
        <v>178</v>
      </c>
      <c r="D1242" s="408">
        <f t="shared" si="203"/>
        <v>174</v>
      </c>
      <c r="E1242" s="418">
        <f t="shared" si="200"/>
        <v>-2.24719101123596</v>
      </c>
      <c r="F1242" s="421">
        <f t="shared" si="203"/>
        <v>174</v>
      </c>
      <c r="G1242" s="423">
        <f t="shared" si="203"/>
        <v>0</v>
      </c>
      <c r="H1242" s="423">
        <f t="shared" si="203"/>
        <v>0</v>
      </c>
    </row>
    <row r="1243" s="391" customFormat="true" spans="1:8">
      <c r="A1243" s="337">
        <v>2240501</v>
      </c>
      <c r="B1243" s="411" t="s">
        <v>300</v>
      </c>
      <c r="C1243" s="409">
        <v>169</v>
      </c>
      <c r="D1243" s="409">
        <v>167</v>
      </c>
      <c r="E1243" s="418">
        <f t="shared" si="200"/>
        <v>-1.18343195266272</v>
      </c>
      <c r="F1243" s="417">
        <v>167</v>
      </c>
      <c r="G1243" s="417"/>
      <c r="H1243" s="417"/>
    </row>
    <row r="1244" s="391" customFormat="true" spans="1:8">
      <c r="A1244" s="337">
        <v>2240502</v>
      </c>
      <c r="B1244" s="411" t="s">
        <v>301</v>
      </c>
      <c r="C1244" s="409">
        <v>9</v>
      </c>
      <c r="D1244" s="409">
        <v>7</v>
      </c>
      <c r="E1244" s="418">
        <f t="shared" si="200"/>
        <v>-22.2222222222222</v>
      </c>
      <c r="F1244" s="417">
        <v>7</v>
      </c>
      <c r="G1244" s="417"/>
      <c r="H1244" s="417"/>
    </row>
    <row r="1245" s="186" customFormat="true" hidden="true" spans="1:8">
      <c r="A1245" s="337">
        <v>2240503</v>
      </c>
      <c r="B1245" s="411" t="s">
        <v>302</v>
      </c>
      <c r="C1245" s="409"/>
      <c r="D1245" s="409">
        <v>0</v>
      </c>
      <c r="E1245" s="418" t="e">
        <f t="shared" si="200"/>
        <v>#DIV/0!</v>
      </c>
      <c r="F1245" s="204"/>
      <c r="G1245" s="204"/>
      <c r="H1245" s="204"/>
    </row>
    <row r="1246" s="186" customFormat="true" hidden="true" spans="1:8">
      <c r="A1246" s="337">
        <v>2240504</v>
      </c>
      <c r="B1246" s="411" t="s">
        <v>1276</v>
      </c>
      <c r="C1246" s="409"/>
      <c r="D1246" s="409">
        <v>0</v>
      </c>
      <c r="E1246" s="418" t="e">
        <f t="shared" si="200"/>
        <v>#DIV/0!</v>
      </c>
      <c r="F1246" s="204"/>
      <c r="G1246" s="204"/>
      <c r="H1246" s="204"/>
    </row>
    <row r="1247" s="186" customFormat="true" hidden="true" spans="1:8">
      <c r="A1247" s="337">
        <v>2240505</v>
      </c>
      <c r="B1247" s="411" t="s">
        <v>1277</v>
      </c>
      <c r="C1247" s="409"/>
      <c r="D1247" s="409">
        <v>0</v>
      </c>
      <c r="E1247" s="418" t="e">
        <f t="shared" si="200"/>
        <v>#DIV/0!</v>
      </c>
      <c r="F1247" s="204"/>
      <c r="G1247" s="204"/>
      <c r="H1247" s="204"/>
    </row>
    <row r="1248" s="186" customFormat="true" hidden="true" spans="1:8">
      <c r="A1248" s="337">
        <v>2240506</v>
      </c>
      <c r="B1248" s="411" t="s">
        <v>1278</v>
      </c>
      <c r="C1248" s="409"/>
      <c r="D1248" s="409">
        <v>0</v>
      </c>
      <c r="E1248" s="418" t="e">
        <f t="shared" si="200"/>
        <v>#DIV/0!</v>
      </c>
      <c r="F1248" s="204"/>
      <c r="G1248" s="204"/>
      <c r="H1248" s="204"/>
    </row>
    <row r="1249" s="186" customFormat="true" hidden="true" spans="1:8">
      <c r="A1249" s="337">
        <v>2240507</v>
      </c>
      <c r="B1249" s="411" t="s">
        <v>1279</v>
      </c>
      <c r="C1249" s="409"/>
      <c r="D1249" s="409">
        <v>0</v>
      </c>
      <c r="E1249" s="418" t="e">
        <f t="shared" si="200"/>
        <v>#DIV/0!</v>
      </c>
      <c r="F1249" s="204"/>
      <c r="G1249" s="204"/>
      <c r="H1249" s="204"/>
    </row>
    <row r="1250" s="186" customFormat="true" hidden="true" spans="1:8">
      <c r="A1250" s="337">
        <v>2240508</v>
      </c>
      <c r="B1250" s="411" t="s">
        <v>1280</v>
      </c>
      <c r="C1250" s="409"/>
      <c r="D1250" s="409">
        <v>0</v>
      </c>
      <c r="E1250" s="418" t="e">
        <f t="shared" si="200"/>
        <v>#DIV/0!</v>
      </c>
      <c r="F1250" s="204"/>
      <c r="G1250" s="204"/>
      <c r="H1250" s="204"/>
    </row>
    <row r="1251" s="186" customFormat="true" hidden="true" spans="1:8">
      <c r="A1251" s="337">
        <v>2240509</v>
      </c>
      <c r="B1251" s="411" t="s">
        <v>1281</v>
      </c>
      <c r="C1251" s="409"/>
      <c r="D1251" s="409">
        <v>0</v>
      </c>
      <c r="E1251" s="418" t="e">
        <f t="shared" si="200"/>
        <v>#DIV/0!</v>
      </c>
      <c r="F1251" s="204"/>
      <c r="G1251" s="204"/>
      <c r="H1251" s="204"/>
    </row>
    <row r="1252" s="186" customFormat="true" hidden="true" spans="1:8">
      <c r="A1252" s="337">
        <v>2240510</v>
      </c>
      <c r="B1252" s="411" t="s">
        <v>1282</v>
      </c>
      <c r="C1252" s="409"/>
      <c r="D1252" s="409">
        <v>0</v>
      </c>
      <c r="E1252" s="418" t="e">
        <f t="shared" si="200"/>
        <v>#DIV/0!</v>
      </c>
      <c r="F1252" s="204"/>
      <c r="G1252" s="204"/>
      <c r="H1252" s="204"/>
    </row>
    <row r="1253" s="186" customFormat="true" hidden="true" spans="1:8">
      <c r="A1253" s="337">
        <v>2240550</v>
      </c>
      <c r="B1253" s="411" t="s">
        <v>1283</v>
      </c>
      <c r="C1253" s="409"/>
      <c r="D1253" s="409">
        <v>0</v>
      </c>
      <c r="E1253" s="418" t="e">
        <f t="shared" si="200"/>
        <v>#DIV/0!</v>
      </c>
      <c r="F1253" s="204"/>
      <c r="G1253" s="204"/>
      <c r="H1253" s="204"/>
    </row>
    <row r="1254" s="186" customFormat="true" hidden="true" spans="1:8">
      <c r="A1254" s="337">
        <v>2240599</v>
      </c>
      <c r="B1254" s="411" t="s">
        <v>1284</v>
      </c>
      <c r="C1254" s="409"/>
      <c r="D1254" s="409">
        <v>0</v>
      </c>
      <c r="E1254" s="418" t="e">
        <f t="shared" si="200"/>
        <v>#DIV/0!</v>
      </c>
      <c r="F1254" s="204"/>
      <c r="G1254" s="204"/>
      <c r="H1254" s="204"/>
    </row>
    <row r="1255" s="391" customFormat="true" spans="1:8">
      <c r="A1255" s="337">
        <v>22406</v>
      </c>
      <c r="B1255" s="411" t="s">
        <v>1285</v>
      </c>
      <c r="C1255" s="408">
        <f t="shared" ref="C1255:H1255" si="204">SUM(C1256:C1258)</f>
        <v>34</v>
      </c>
      <c r="D1255" s="408"/>
      <c r="E1255" s="418">
        <f t="shared" si="200"/>
        <v>-100</v>
      </c>
      <c r="F1255" s="421">
        <f t="shared" si="204"/>
        <v>0</v>
      </c>
      <c r="G1255" s="423">
        <f t="shared" si="204"/>
        <v>0</v>
      </c>
      <c r="H1255" s="423">
        <f t="shared" si="204"/>
        <v>0</v>
      </c>
    </row>
    <row r="1256" s="186" customFormat="true" hidden="true" spans="1:8">
      <c r="A1256" s="337">
        <v>2240601</v>
      </c>
      <c r="B1256" s="411" t="s">
        <v>1286</v>
      </c>
      <c r="C1256" s="409"/>
      <c r="D1256" s="409"/>
      <c r="E1256" s="418" t="e">
        <f t="shared" si="200"/>
        <v>#DIV/0!</v>
      </c>
      <c r="F1256" s="204"/>
      <c r="G1256" s="204"/>
      <c r="H1256" s="204"/>
    </row>
    <row r="1257" s="391" customFormat="true" hidden="true" spans="1:8">
      <c r="A1257" s="337">
        <v>2240602</v>
      </c>
      <c r="B1257" s="411" t="s">
        <v>1287</v>
      </c>
      <c r="C1257" s="409"/>
      <c r="D1257" s="409"/>
      <c r="E1257" s="418" t="e">
        <f t="shared" si="200"/>
        <v>#DIV/0!</v>
      </c>
      <c r="F1257" s="417"/>
      <c r="G1257" s="417"/>
      <c r="H1257" s="417"/>
    </row>
    <row r="1258" s="391" customFormat="true" spans="1:8">
      <c r="A1258" s="337">
        <v>2240699</v>
      </c>
      <c r="B1258" s="411" t="s">
        <v>1288</v>
      </c>
      <c r="C1258" s="409">
        <v>34</v>
      </c>
      <c r="D1258" s="409"/>
      <c r="E1258" s="418">
        <f t="shared" si="200"/>
        <v>-100</v>
      </c>
      <c r="F1258" s="417"/>
      <c r="G1258" s="417"/>
      <c r="H1258" s="417"/>
    </row>
    <row r="1259" s="186" customFormat="true" hidden="true" spans="1:8">
      <c r="A1259" s="337">
        <v>22407</v>
      </c>
      <c r="B1259" s="411" t="s">
        <v>1289</v>
      </c>
      <c r="C1259" s="408">
        <f t="shared" ref="C1259:H1259" si="205">SUM(C1260:C1262)</f>
        <v>0</v>
      </c>
      <c r="D1259" s="409">
        <v>0</v>
      </c>
      <c r="E1259" s="418" t="e">
        <f t="shared" si="200"/>
        <v>#DIV/0!</v>
      </c>
      <c r="F1259" s="424">
        <f t="shared" si="205"/>
        <v>0</v>
      </c>
      <c r="G1259" s="425">
        <f t="shared" si="205"/>
        <v>0</v>
      </c>
      <c r="H1259" s="425">
        <f t="shared" si="205"/>
        <v>0</v>
      </c>
    </row>
    <row r="1260" s="186" customFormat="true" hidden="true" spans="1:8">
      <c r="A1260" s="337">
        <v>2240703</v>
      </c>
      <c r="B1260" s="411" t="s">
        <v>1290</v>
      </c>
      <c r="C1260" s="409"/>
      <c r="D1260" s="409">
        <v>0</v>
      </c>
      <c r="E1260" s="418" t="e">
        <f t="shared" si="200"/>
        <v>#DIV/0!</v>
      </c>
      <c r="F1260" s="204"/>
      <c r="G1260" s="204"/>
      <c r="H1260" s="204"/>
    </row>
    <row r="1261" s="186" customFormat="true" hidden="true" spans="1:8">
      <c r="A1261" s="337">
        <v>2240704</v>
      </c>
      <c r="B1261" s="411" t="s">
        <v>1291</v>
      </c>
      <c r="C1261" s="409"/>
      <c r="D1261" s="409">
        <v>0</v>
      </c>
      <c r="E1261" s="418" t="e">
        <f t="shared" si="200"/>
        <v>#DIV/0!</v>
      </c>
      <c r="F1261" s="204"/>
      <c r="G1261" s="204"/>
      <c r="H1261" s="204"/>
    </row>
    <row r="1262" s="186" customFormat="true" hidden="true" spans="1:8">
      <c r="A1262" s="337">
        <v>2240799</v>
      </c>
      <c r="B1262" s="411" t="s">
        <v>1292</v>
      </c>
      <c r="C1262" s="409"/>
      <c r="D1262" s="409">
        <v>0</v>
      </c>
      <c r="E1262" s="418" t="e">
        <f t="shared" si="200"/>
        <v>#DIV/0!</v>
      </c>
      <c r="F1262" s="204"/>
      <c r="G1262" s="204"/>
      <c r="H1262" s="204"/>
    </row>
    <row r="1263" s="391" customFormat="true" spans="1:8">
      <c r="A1263" s="337">
        <v>22499</v>
      </c>
      <c r="B1263" s="411" t="s">
        <v>1293</v>
      </c>
      <c r="C1263" s="409">
        <f t="shared" ref="C1263:H1263" si="206">C1264</f>
        <v>272</v>
      </c>
      <c r="D1263" s="409">
        <f t="shared" si="206"/>
        <v>2451</v>
      </c>
      <c r="E1263" s="418">
        <f t="shared" si="200"/>
        <v>801.102941176471</v>
      </c>
      <c r="F1263" s="430">
        <f t="shared" si="206"/>
        <v>0</v>
      </c>
      <c r="G1263" s="417">
        <f t="shared" si="206"/>
        <v>0</v>
      </c>
      <c r="H1263" s="417">
        <f t="shared" si="206"/>
        <v>2451</v>
      </c>
    </row>
    <row r="1264" s="391" customFormat="true" spans="1:9">
      <c r="A1264" s="337">
        <v>2249999</v>
      </c>
      <c r="B1264" s="411" t="s">
        <v>1294</v>
      </c>
      <c r="C1264" s="409">
        <v>272</v>
      </c>
      <c r="D1264" s="409">
        <v>2451</v>
      </c>
      <c r="E1264" s="418">
        <f t="shared" si="200"/>
        <v>801.102941176471</v>
      </c>
      <c r="F1264" s="417"/>
      <c r="G1264" s="423"/>
      <c r="H1264" s="423">
        <v>2451</v>
      </c>
      <c r="I1264" s="391">
        <v>1000</v>
      </c>
    </row>
    <row r="1265" s="393" customFormat="true" spans="1:8">
      <c r="A1265" s="403">
        <v>227</v>
      </c>
      <c r="B1265" s="404" t="s">
        <v>1295</v>
      </c>
      <c r="C1265" s="406">
        <v>2000</v>
      </c>
      <c r="D1265" s="409">
        <v>2000</v>
      </c>
      <c r="E1265" s="418">
        <f t="shared" si="200"/>
        <v>0</v>
      </c>
      <c r="F1265" s="420">
        <v>2000</v>
      </c>
      <c r="G1265" s="420"/>
      <c r="H1265" s="420"/>
    </row>
    <row r="1266" s="186" customFormat="true" spans="1:8">
      <c r="A1266" s="337">
        <v>229</v>
      </c>
      <c r="B1266" s="411" t="s">
        <v>1296</v>
      </c>
      <c r="C1266" s="408">
        <f t="shared" ref="C1266:H1266" si="207">SUM(C1267:C1269)</f>
        <v>317</v>
      </c>
      <c r="D1266" s="408">
        <f t="shared" si="207"/>
        <v>3797</v>
      </c>
      <c r="E1266" s="418">
        <f t="shared" si="200"/>
        <v>1097.79179810726</v>
      </c>
      <c r="F1266" s="421">
        <f t="shared" si="207"/>
        <v>0</v>
      </c>
      <c r="G1266" s="204">
        <f t="shared" si="207"/>
        <v>0</v>
      </c>
      <c r="H1266" s="204">
        <f t="shared" si="207"/>
        <v>3797</v>
      </c>
    </row>
    <row r="1267" s="186" customFormat="true" hidden="true" spans="1:8">
      <c r="A1267" s="337">
        <v>22902</v>
      </c>
      <c r="B1267" s="411" t="s">
        <v>1297</v>
      </c>
      <c r="C1267" s="409">
        <f t="shared" ref="C1267:H1267" si="208">C1268</f>
        <v>0</v>
      </c>
      <c r="D1267" s="409">
        <f t="shared" si="208"/>
        <v>0</v>
      </c>
      <c r="E1267" s="418" t="e">
        <f t="shared" si="200"/>
        <v>#DIV/0!</v>
      </c>
      <c r="F1267" s="204">
        <f t="shared" si="208"/>
        <v>0</v>
      </c>
      <c r="G1267" s="204">
        <f t="shared" si="208"/>
        <v>0</v>
      </c>
      <c r="H1267" s="204">
        <f t="shared" si="208"/>
        <v>0</v>
      </c>
    </row>
    <row r="1268" s="186" customFormat="true" hidden="true" spans="1:8">
      <c r="A1268" s="337">
        <v>2290201</v>
      </c>
      <c r="B1268" s="411" t="s">
        <v>1298</v>
      </c>
      <c r="C1268" s="409"/>
      <c r="D1268" s="409"/>
      <c r="E1268" s="418" t="e">
        <f t="shared" si="200"/>
        <v>#DIV/0!</v>
      </c>
      <c r="F1268" s="204"/>
      <c r="G1268" s="425"/>
      <c r="H1268" s="425"/>
    </row>
    <row r="1269" s="186" customFormat="true" spans="1:8">
      <c r="A1269" s="337">
        <v>22999</v>
      </c>
      <c r="B1269" s="411" t="s">
        <v>1157</v>
      </c>
      <c r="C1269" s="409">
        <f t="shared" ref="C1269:H1269" si="209">C1270</f>
        <v>317</v>
      </c>
      <c r="D1269" s="409">
        <f t="shared" si="209"/>
        <v>3797</v>
      </c>
      <c r="E1269" s="418">
        <f t="shared" si="200"/>
        <v>1097.79179810726</v>
      </c>
      <c r="F1269" s="204">
        <f t="shared" si="209"/>
        <v>0</v>
      </c>
      <c r="G1269" s="204">
        <f t="shared" si="209"/>
        <v>0</v>
      </c>
      <c r="H1269" s="204">
        <f t="shared" si="209"/>
        <v>3797</v>
      </c>
    </row>
    <row r="1270" s="186" customFormat="true" spans="1:9">
      <c r="A1270" s="337">
        <v>2299999</v>
      </c>
      <c r="B1270" s="411" t="s">
        <v>1299</v>
      </c>
      <c r="C1270" s="409">
        <v>317</v>
      </c>
      <c r="D1270" s="409">
        <v>3797</v>
      </c>
      <c r="E1270" s="418">
        <f t="shared" si="200"/>
        <v>1097.79179810726</v>
      </c>
      <c r="F1270" s="204"/>
      <c r="G1270" s="425"/>
      <c r="H1270" s="425">
        <v>3797</v>
      </c>
      <c r="I1270" s="186">
        <v>2000</v>
      </c>
    </row>
    <row r="1271" s="393" customFormat="true" spans="1:8">
      <c r="A1271" s="403">
        <v>232</v>
      </c>
      <c r="B1271" s="404" t="s">
        <v>1300</v>
      </c>
      <c r="C1271" s="405">
        <f t="shared" ref="C1271:H1271" si="210">SUM(C1272)</f>
        <v>20980</v>
      </c>
      <c r="D1271" s="405">
        <f t="shared" si="210"/>
        <v>22231</v>
      </c>
      <c r="E1271" s="418">
        <f t="shared" si="200"/>
        <v>5.9628217349857</v>
      </c>
      <c r="F1271" s="419">
        <f t="shared" si="210"/>
        <v>22231</v>
      </c>
      <c r="G1271" s="420">
        <f t="shared" si="210"/>
        <v>0</v>
      </c>
      <c r="H1271" s="420">
        <f t="shared" si="210"/>
        <v>0</v>
      </c>
    </row>
    <row r="1272" s="391" customFormat="true" spans="1:8">
      <c r="A1272" s="337">
        <v>23203</v>
      </c>
      <c r="B1272" s="411" t="s">
        <v>1301</v>
      </c>
      <c r="C1272" s="408">
        <f t="shared" ref="C1272:H1272" si="211">SUM(C1273:C1276)</f>
        <v>20980</v>
      </c>
      <c r="D1272" s="409">
        <v>22231</v>
      </c>
      <c r="E1272" s="418">
        <f t="shared" si="200"/>
        <v>5.9628217349857</v>
      </c>
      <c r="F1272" s="436">
        <f t="shared" si="211"/>
        <v>22231</v>
      </c>
      <c r="G1272" s="423">
        <f t="shared" si="211"/>
        <v>0</v>
      </c>
      <c r="H1272" s="423">
        <f t="shared" si="211"/>
        <v>0</v>
      </c>
    </row>
    <row r="1273" s="391" customFormat="true" spans="1:8">
      <c r="A1273" s="337">
        <v>2320301</v>
      </c>
      <c r="B1273" s="411" t="s">
        <v>1302</v>
      </c>
      <c r="C1273" s="409">
        <v>20980</v>
      </c>
      <c r="D1273" s="409">
        <v>22226</v>
      </c>
      <c r="E1273" s="418">
        <f t="shared" si="200"/>
        <v>5.93898951382268</v>
      </c>
      <c r="F1273" s="417">
        <v>22226</v>
      </c>
      <c r="G1273" s="417"/>
      <c r="H1273" s="417"/>
    </row>
    <row r="1274" s="186" customFormat="true" spans="1:8">
      <c r="A1274" s="337">
        <v>2320302</v>
      </c>
      <c r="B1274" s="411" t="s">
        <v>1303</v>
      </c>
      <c r="C1274" s="409"/>
      <c r="D1274" s="409">
        <v>5</v>
      </c>
      <c r="E1274" s="418"/>
      <c r="F1274" s="204">
        <v>5</v>
      </c>
      <c r="G1274" s="204"/>
      <c r="H1274" s="204"/>
    </row>
    <row r="1275" s="186" customFormat="true" hidden="true" spans="1:8">
      <c r="A1275" s="337">
        <v>2320303</v>
      </c>
      <c r="B1275" s="411" t="s">
        <v>1304</v>
      </c>
      <c r="C1275" s="409"/>
      <c r="D1275" s="409">
        <v>0</v>
      </c>
      <c r="E1275" s="418" t="e">
        <f t="shared" si="200"/>
        <v>#DIV/0!</v>
      </c>
      <c r="F1275" s="204"/>
      <c r="G1275" s="204"/>
      <c r="H1275" s="204"/>
    </row>
    <row r="1276" s="186" customFormat="true" hidden="true" spans="1:8">
      <c r="A1276" s="337">
        <v>2320399</v>
      </c>
      <c r="B1276" s="411" t="s">
        <v>1305</v>
      </c>
      <c r="C1276" s="409"/>
      <c r="D1276" s="409">
        <v>0</v>
      </c>
      <c r="E1276" s="418" t="e">
        <f t="shared" si="200"/>
        <v>#DIV/0!</v>
      </c>
      <c r="F1276" s="204"/>
      <c r="G1276" s="204"/>
      <c r="H1276" s="204"/>
    </row>
    <row r="1277" s="186" customFormat="true" hidden="true" spans="1:8">
      <c r="A1277" s="337">
        <v>233</v>
      </c>
      <c r="B1277" s="411" t="s">
        <v>1306</v>
      </c>
      <c r="C1277" s="408">
        <f t="shared" ref="C1277:H1277" si="212">SUM(C1278)</f>
        <v>0</v>
      </c>
      <c r="D1277" s="409">
        <v>0</v>
      </c>
      <c r="E1277" s="418" t="e">
        <f t="shared" si="200"/>
        <v>#DIV/0!</v>
      </c>
      <c r="F1277" s="449">
        <f t="shared" si="212"/>
        <v>0</v>
      </c>
      <c r="G1277" s="204">
        <f t="shared" si="212"/>
        <v>0</v>
      </c>
      <c r="H1277" s="204">
        <f t="shared" si="212"/>
        <v>0</v>
      </c>
    </row>
    <row r="1278" s="186" customFormat="true" hidden="true" spans="1:8">
      <c r="A1278" s="337">
        <v>23303</v>
      </c>
      <c r="B1278" s="411" t="s">
        <v>1307</v>
      </c>
      <c r="C1278" s="442"/>
      <c r="D1278" s="409">
        <v>0</v>
      </c>
      <c r="E1278" s="418" t="e">
        <f t="shared" si="200"/>
        <v>#DIV/0!</v>
      </c>
      <c r="F1278" s="443"/>
      <c r="G1278" s="425"/>
      <c r="H1278" s="425"/>
    </row>
    <row r="1279" s="186" customFormat="true" hidden="true" spans="1:8">
      <c r="A1279" s="337"/>
      <c r="B1279" s="411"/>
      <c r="C1279" s="409"/>
      <c r="D1279" s="409">
        <v>0</v>
      </c>
      <c r="E1279" s="418" t="e">
        <f t="shared" si="200"/>
        <v>#DIV/0!</v>
      </c>
      <c r="F1279" s="204"/>
      <c r="G1279" s="204"/>
      <c r="H1279" s="204"/>
    </row>
    <row r="1280" s="186" customFormat="true" hidden="true" spans="1:8">
      <c r="A1280" s="337"/>
      <c r="B1280" s="411"/>
      <c r="C1280" s="409"/>
      <c r="D1280" s="409">
        <v>0</v>
      </c>
      <c r="E1280" s="418" t="e">
        <f t="shared" si="200"/>
        <v>#DIV/0!</v>
      </c>
      <c r="F1280" s="204"/>
      <c r="G1280" s="204"/>
      <c r="H1280" s="204"/>
    </row>
    <row r="1281" s="391" customFormat="true" spans="1:16384">
      <c r="A1281" s="403"/>
      <c r="B1281" s="450" t="s">
        <v>195</v>
      </c>
      <c r="C1281" s="405">
        <f>SUM(C1277,C1271,C1266,C1265,C1216,C1171,C1152,C1107,C1097,C1067,C1047,C983,C931,C828,C805,C733,C650,C522,C466,C410,C358,C268,C258,C254,C6)</f>
        <v>503668</v>
      </c>
      <c r="D1281" s="405">
        <f>SUM(D1277,D1271,D1266,D1265,D1216,D1171,D1152,D1107,D1097,D1067,D1047,D983,D931,D828,D805,D733,D650,D522,D466,D410,D358,D268,D258,D254,D6)</f>
        <v>572164</v>
      </c>
      <c r="E1281" s="418">
        <f t="shared" si="200"/>
        <v>13.5994345481547</v>
      </c>
      <c r="F1281" s="436">
        <f t="shared" ref="F1281:H1281" si="213">SUM(F1277,F1271,F1266,F1265,F1216,F1171,F1152,F1107,F1097,F1067,F1047,F983,F931,F828,F805,F733,F650,F522,F466,F410,F358,F268,F258,,F254,F6)</f>
        <v>214133</v>
      </c>
      <c r="G1281" s="436">
        <f t="shared" si="213"/>
        <v>251657</v>
      </c>
      <c r="H1281" s="436">
        <f t="shared" si="213"/>
        <v>106349</v>
      </c>
      <c r="XEU1281"/>
      <c r="XEV1281"/>
      <c r="XEW1281"/>
      <c r="XEX1281"/>
      <c r="XEY1281"/>
      <c r="XEZ1281"/>
      <c r="XFA1281"/>
      <c r="XFB1281"/>
      <c r="XFC1281"/>
      <c r="XFD1281"/>
    </row>
  </sheetData>
  <autoFilter ref="A5:J1284">
    <extLst/>
  </autoFilter>
  <mergeCells count="4">
    <mergeCell ref="A2:E2"/>
    <mergeCell ref="A4:B4"/>
    <mergeCell ref="D4:E4"/>
    <mergeCell ref="C4:C5"/>
  </mergeCells>
  <printOptions horizontalCentered="true"/>
  <pageMargins left="0.314583333333333" right="0.314583333333333" top="0.354166666666667" bottom="0.354166666666667" header="0.314583333333333" footer="0.314583333333333"/>
  <pageSetup paperSize="9" scale="95"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121"/>
  <sheetViews>
    <sheetView showGridLines="0" showZeros="0" zoomScale="115" zoomScaleNormal="115" topLeftCell="B1" workbookViewId="0">
      <pane ySplit="6" topLeftCell="A89" activePane="bottomLeft" state="frozen"/>
      <selection/>
      <selection pane="bottomLeft" activeCell="A2" sqref="A2:H2"/>
    </sheetView>
  </sheetViews>
  <sheetFormatPr defaultColWidth="9" defaultRowHeight="13.5"/>
  <cols>
    <col min="1" max="1" width="49.25" style="340" customWidth="true"/>
    <col min="2" max="3" width="10.5" style="340" customWidth="true"/>
    <col min="4" max="4" width="10.5" style="345" customWidth="true"/>
    <col min="5" max="5" width="49.25" style="340" customWidth="true"/>
    <col min="6" max="7" width="10.125" style="340" customWidth="true"/>
    <col min="8" max="8" width="10.125" style="345" customWidth="true"/>
    <col min="9" max="16384" width="9" style="340"/>
  </cols>
  <sheetData>
    <row r="1" s="340" customFormat="true" ht="18" customHeight="true" spans="1:8">
      <c r="A1" s="346" t="s">
        <v>1308</v>
      </c>
      <c r="B1" s="346"/>
      <c r="C1" s="346"/>
      <c r="D1" s="345"/>
      <c r="H1" s="345"/>
    </row>
    <row r="2" s="341" customFormat="true" ht="22.5" spans="1:8">
      <c r="A2" s="347" t="s">
        <v>1309</v>
      </c>
      <c r="B2" s="347"/>
      <c r="C2" s="347"/>
      <c r="D2" s="348"/>
      <c r="E2" s="347"/>
      <c r="F2" s="347"/>
      <c r="G2" s="347"/>
      <c r="H2" s="348"/>
    </row>
    <row r="3" s="340" customFormat="true" ht="20.25" customHeight="true" spans="4:8">
      <c r="D3" s="345"/>
      <c r="H3" s="345" t="s">
        <v>65</v>
      </c>
    </row>
    <row r="4" s="340" customFormat="true" ht="31.5" customHeight="true" spans="1:8">
      <c r="A4" s="349" t="s">
        <v>1310</v>
      </c>
      <c r="B4" s="350"/>
      <c r="C4" s="350"/>
      <c r="D4" s="351"/>
      <c r="E4" s="363" t="s">
        <v>1311</v>
      </c>
      <c r="F4" s="363"/>
      <c r="G4" s="363"/>
      <c r="H4" s="364"/>
    </row>
    <row r="5" s="340" customFormat="true" ht="21.95" customHeight="true" spans="1:8">
      <c r="A5" s="352" t="s">
        <v>254</v>
      </c>
      <c r="B5" s="209" t="s">
        <v>291</v>
      </c>
      <c r="C5" s="223" t="s">
        <v>259</v>
      </c>
      <c r="D5" s="224"/>
      <c r="E5" s="363" t="s">
        <v>254</v>
      </c>
      <c r="F5" s="209" t="s">
        <v>291</v>
      </c>
      <c r="G5" s="223" t="s">
        <v>259</v>
      </c>
      <c r="H5" s="224"/>
    </row>
    <row r="6" s="340" customFormat="true" ht="46" customHeight="true" spans="1:8">
      <c r="A6" s="353"/>
      <c r="B6" s="212"/>
      <c r="C6" s="223" t="s">
        <v>293</v>
      </c>
      <c r="D6" s="225" t="s">
        <v>294</v>
      </c>
      <c r="E6" s="363"/>
      <c r="F6" s="212"/>
      <c r="G6" s="223" t="s">
        <v>293</v>
      </c>
      <c r="H6" s="225" t="s">
        <v>294</v>
      </c>
    </row>
    <row r="7" s="340" customFormat="true" ht="20" customHeight="true" spans="1:8">
      <c r="A7" s="354" t="s">
        <v>71</v>
      </c>
      <c r="B7" s="355">
        <v>57200</v>
      </c>
      <c r="C7" s="355">
        <v>61460</v>
      </c>
      <c r="D7" s="356">
        <f>(C7/B7-1)*100</f>
        <v>7.44755244755244</v>
      </c>
      <c r="E7" s="354" t="s">
        <v>72</v>
      </c>
      <c r="F7" s="355">
        <v>503668</v>
      </c>
      <c r="G7" s="365">
        <v>572164</v>
      </c>
      <c r="H7" s="356">
        <f t="shared" ref="H7:H9" si="0">(G7/F7-1)*100</f>
        <v>13.5994345481547</v>
      </c>
    </row>
    <row r="8" s="340" customFormat="true" ht="20" customHeight="true" spans="1:8">
      <c r="A8" s="357" t="s">
        <v>73</v>
      </c>
      <c r="B8" s="355">
        <f>B9+B80+B83+B84+B88+B90+B91</f>
        <v>477766</v>
      </c>
      <c r="C8" s="355">
        <f>C9+C80+C83+C84+C88+C90+C91</f>
        <v>603539</v>
      </c>
      <c r="D8" s="356">
        <f>(C8/B8-1)*100</f>
        <v>26.3252303428875</v>
      </c>
      <c r="E8" s="357" t="s">
        <v>74</v>
      </c>
      <c r="F8" s="355">
        <f>F9+F84+F85+F86+F87+F88+F89+F90+F95+F96+F97</f>
        <v>31298</v>
      </c>
      <c r="G8" s="355">
        <f>G9+G84+G85+G86+G87+G88+G89+G90+G95+G96+G97</f>
        <v>92835</v>
      </c>
      <c r="H8" s="356">
        <f t="shared" si="0"/>
        <v>196.616397213879</v>
      </c>
    </row>
    <row r="9" s="340" customFormat="true" ht="20" customHeight="true" spans="1:8">
      <c r="A9" s="358" t="s">
        <v>75</v>
      </c>
      <c r="B9" s="355">
        <f>B10+B17+B56</f>
        <v>373501</v>
      </c>
      <c r="C9" s="355">
        <f>C10+C17+C56</f>
        <v>413941</v>
      </c>
      <c r="D9" s="356">
        <f>(C9/B9-1)*100</f>
        <v>10.8272802482457</v>
      </c>
      <c r="E9" s="358" t="s">
        <v>76</v>
      </c>
      <c r="F9" s="366">
        <f>SUM(F10:F11)</f>
        <v>855</v>
      </c>
      <c r="G9" s="366">
        <f>SUM(G10:G11)</f>
        <v>700</v>
      </c>
      <c r="H9" s="356">
        <f t="shared" si="0"/>
        <v>-18.1286549707602</v>
      </c>
    </row>
    <row r="10" s="340" customFormat="true" ht="20" customHeight="true" spans="1:8">
      <c r="A10" s="358" t="s">
        <v>77</v>
      </c>
      <c r="B10" s="355">
        <f>SUM(B11:B16)</f>
        <v>19561</v>
      </c>
      <c r="C10" s="355">
        <f>SUM(C11:C16)</f>
        <v>19561</v>
      </c>
      <c r="D10" s="356">
        <f>(C10/B10-1)*100</f>
        <v>0</v>
      </c>
      <c r="E10" s="367" t="s">
        <v>78</v>
      </c>
      <c r="F10" s="368"/>
      <c r="G10" s="368"/>
      <c r="H10" s="360">
        <v>0</v>
      </c>
    </row>
    <row r="11" s="340" customFormat="true" ht="20" customHeight="true" spans="1:8">
      <c r="A11" s="228" t="s">
        <v>79</v>
      </c>
      <c r="B11" s="359">
        <v>53</v>
      </c>
      <c r="C11" s="359">
        <v>53</v>
      </c>
      <c r="D11" s="356">
        <f>(C11/B11-1)*100</f>
        <v>0</v>
      </c>
      <c r="E11" s="367" t="s">
        <v>80</v>
      </c>
      <c r="F11" s="368">
        <v>855</v>
      </c>
      <c r="G11" s="368">
        <v>700</v>
      </c>
      <c r="H11" s="356">
        <f>(G11/F11-1)*100</f>
        <v>-18.1286549707602</v>
      </c>
    </row>
    <row r="12" s="340" customFormat="true" ht="20" customHeight="true" spans="1:8">
      <c r="A12" s="228" t="s">
        <v>81</v>
      </c>
      <c r="B12" s="359"/>
      <c r="C12" s="359"/>
      <c r="D12" s="360">
        <v>0</v>
      </c>
      <c r="E12" s="367"/>
      <c r="F12" s="367"/>
      <c r="G12" s="367"/>
      <c r="H12" s="369"/>
    </row>
    <row r="13" s="340" customFormat="true" ht="20" customHeight="true" spans="1:8">
      <c r="A13" s="228" t="s">
        <v>82</v>
      </c>
      <c r="B13" s="359">
        <v>4</v>
      </c>
      <c r="C13" s="359">
        <v>4</v>
      </c>
      <c r="D13" s="360">
        <f>(C13/B13-1)</f>
        <v>0</v>
      </c>
      <c r="E13" s="367" t="s">
        <v>83</v>
      </c>
      <c r="F13" s="367"/>
      <c r="G13" s="367"/>
      <c r="H13" s="369"/>
    </row>
    <row r="14" s="340" customFormat="true" ht="20" customHeight="true" spans="1:8">
      <c r="A14" s="228" t="s">
        <v>84</v>
      </c>
      <c r="B14" s="359"/>
      <c r="C14" s="359"/>
      <c r="D14" s="360">
        <v>0</v>
      </c>
      <c r="E14" s="367" t="s">
        <v>83</v>
      </c>
      <c r="F14" s="367"/>
      <c r="G14" s="367"/>
      <c r="H14" s="369"/>
    </row>
    <row r="15" s="340" customFormat="true" ht="20" customHeight="true" spans="1:8">
      <c r="A15" s="228" t="s">
        <v>85</v>
      </c>
      <c r="B15" s="359">
        <v>19504</v>
      </c>
      <c r="C15" s="359">
        <v>19504</v>
      </c>
      <c r="D15" s="360">
        <f>(C15/B15-1)</f>
        <v>0</v>
      </c>
      <c r="E15" s="367" t="s">
        <v>83</v>
      </c>
      <c r="F15" s="367"/>
      <c r="G15" s="367"/>
      <c r="H15" s="369"/>
    </row>
    <row r="16" s="340" customFormat="true" ht="20" customHeight="true" spans="1:8">
      <c r="A16" s="228" t="s">
        <v>86</v>
      </c>
      <c r="B16" s="359"/>
      <c r="C16" s="359"/>
      <c r="D16" s="360">
        <v>0</v>
      </c>
      <c r="E16" s="367" t="s">
        <v>83</v>
      </c>
      <c r="F16" s="367"/>
      <c r="G16" s="367"/>
      <c r="H16" s="369"/>
    </row>
    <row r="17" s="340" customFormat="true" ht="20" customHeight="true" spans="1:8">
      <c r="A17" s="357" t="s">
        <v>87</v>
      </c>
      <c r="B17" s="355">
        <f>SUM(B18:B55)</f>
        <v>248820</v>
      </c>
      <c r="C17" s="355">
        <f>SUM(C18:C55)</f>
        <v>276210</v>
      </c>
      <c r="D17" s="356">
        <f t="shared" ref="D17:D19" si="1">(C17/B17-1)*100</f>
        <v>11.0079575596817</v>
      </c>
      <c r="E17" s="367" t="s">
        <v>83</v>
      </c>
      <c r="F17" s="367"/>
      <c r="G17" s="367"/>
      <c r="H17" s="369" t="s">
        <v>83</v>
      </c>
    </row>
    <row r="18" s="340" customFormat="true" ht="20" customHeight="true" spans="1:8">
      <c r="A18" s="228" t="s">
        <v>88</v>
      </c>
      <c r="B18" s="359">
        <v>2507</v>
      </c>
      <c r="C18" s="359">
        <v>2020</v>
      </c>
      <c r="D18" s="356">
        <f t="shared" si="1"/>
        <v>-19.425608296769</v>
      </c>
      <c r="E18" s="367" t="s">
        <v>83</v>
      </c>
      <c r="F18" s="367"/>
      <c r="G18" s="367"/>
      <c r="H18" s="369"/>
    </row>
    <row r="19" s="340" customFormat="true" ht="20" customHeight="true" spans="1:8">
      <c r="A19" s="361" t="s">
        <v>89</v>
      </c>
      <c r="B19" s="359">
        <v>126919</v>
      </c>
      <c r="C19" s="359">
        <f>126919+3648</f>
        <v>130567</v>
      </c>
      <c r="D19" s="356">
        <f t="shared" si="1"/>
        <v>2.87427414335126</v>
      </c>
      <c r="E19" s="367" t="s">
        <v>83</v>
      </c>
      <c r="F19" s="367"/>
      <c r="G19" s="367"/>
      <c r="H19" s="369"/>
    </row>
    <row r="20" s="340" customFormat="true" ht="20" customHeight="true" spans="1:8">
      <c r="A20" s="359" t="s">
        <v>90</v>
      </c>
      <c r="B20" s="359"/>
      <c r="C20" s="359"/>
      <c r="D20" s="360">
        <v>0</v>
      </c>
      <c r="E20" s="367" t="s">
        <v>83</v>
      </c>
      <c r="F20" s="367"/>
      <c r="G20" s="367"/>
      <c r="H20" s="369"/>
    </row>
    <row r="21" s="340" customFormat="true" ht="20" customHeight="true" spans="1:8">
      <c r="A21" s="359" t="s">
        <v>91</v>
      </c>
      <c r="B21" s="359">
        <v>631</v>
      </c>
      <c r="C21" s="359">
        <v>821</v>
      </c>
      <c r="D21" s="356">
        <f t="shared" ref="D21:D26" si="2">(C21/B21-1)*100</f>
        <v>30.1109350237718</v>
      </c>
      <c r="E21" s="367" t="s">
        <v>83</v>
      </c>
      <c r="F21" s="367"/>
      <c r="G21" s="367"/>
      <c r="H21" s="369"/>
    </row>
    <row r="22" s="340" customFormat="true" ht="20" customHeight="true" spans="1:8">
      <c r="A22" s="359" t="s">
        <v>92</v>
      </c>
      <c r="B22" s="359"/>
      <c r="C22" s="359"/>
      <c r="D22" s="360">
        <v>0</v>
      </c>
      <c r="E22" s="367" t="s">
        <v>83</v>
      </c>
      <c r="F22" s="367"/>
      <c r="G22" s="367"/>
      <c r="H22" s="369"/>
    </row>
    <row r="23" s="340" customFormat="true" ht="20" customHeight="true" spans="1:8">
      <c r="A23" s="359" t="s">
        <v>93</v>
      </c>
      <c r="B23" s="359">
        <v>508</v>
      </c>
      <c r="C23" s="359">
        <v>508</v>
      </c>
      <c r="D23" s="360">
        <f>(C23/B23-1)</f>
        <v>0</v>
      </c>
      <c r="E23" s="367" t="s">
        <v>83</v>
      </c>
      <c r="F23" s="367"/>
      <c r="G23" s="367"/>
      <c r="H23" s="369"/>
    </row>
    <row r="24" s="340" customFormat="true" ht="20" customHeight="true" spans="1:8">
      <c r="A24" s="359" t="s">
        <v>94</v>
      </c>
      <c r="B24" s="359"/>
      <c r="C24" s="359"/>
      <c r="D24" s="360">
        <v>0</v>
      </c>
      <c r="E24" s="359" t="s">
        <v>83</v>
      </c>
      <c r="F24" s="359"/>
      <c r="G24" s="359"/>
      <c r="H24" s="370"/>
    </row>
    <row r="25" s="340" customFormat="true" ht="20" customHeight="true" spans="1:8">
      <c r="A25" s="359" t="s">
        <v>95</v>
      </c>
      <c r="B25" s="359">
        <v>286</v>
      </c>
      <c r="C25" s="359">
        <v>289</v>
      </c>
      <c r="D25" s="356">
        <f t="shared" si="2"/>
        <v>1.04895104895104</v>
      </c>
      <c r="E25" s="359" t="s">
        <v>83</v>
      </c>
      <c r="F25" s="359"/>
      <c r="G25" s="359"/>
      <c r="H25" s="370"/>
    </row>
    <row r="26" s="340" customFormat="true" ht="20" customHeight="true" spans="1:8">
      <c r="A26" s="359" t="s">
        <v>96</v>
      </c>
      <c r="B26" s="359">
        <v>9431</v>
      </c>
      <c r="C26" s="359">
        <v>9456</v>
      </c>
      <c r="D26" s="356">
        <f t="shared" si="2"/>
        <v>0.265083236136143</v>
      </c>
      <c r="E26" s="361" t="s">
        <v>83</v>
      </c>
      <c r="F26" s="361"/>
      <c r="G26" s="361"/>
      <c r="H26" s="370"/>
    </row>
    <row r="27" s="340" customFormat="true" ht="20" customHeight="true" spans="1:8">
      <c r="A27" s="359" t="s">
        <v>97</v>
      </c>
      <c r="B27" s="359"/>
      <c r="C27" s="359"/>
      <c r="D27" s="360">
        <v>0</v>
      </c>
      <c r="E27" s="359" t="s">
        <v>83</v>
      </c>
      <c r="F27" s="359"/>
      <c r="G27" s="359"/>
      <c r="H27" s="370"/>
    </row>
    <row r="28" s="340" customFormat="true" ht="20" customHeight="true" spans="1:8">
      <c r="A28" s="359" t="s">
        <v>98</v>
      </c>
      <c r="B28" s="359"/>
      <c r="C28" s="359"/>
      <c r="D28" s="360">
        <v>0</v>
      </c>
      <c r="E28" s="359" t="s">
        <v>83</v>
      </c>
      <c r="F28" s="359"/>
      <c r="G28" s="359"/>
      <c r="H28" s="370"/>
    </row>
    <row r="29" s="340" customFormat="true" ht="20" customHeight="true" spans="1:8">
      <c r="A29" s="359" t="s">
        <v>99</v>
      </c>
      <c r="B29" s="359"/>
      <c r="C29" s="359"/>
      <c r="D29" s="360">
        <v>0</v>
      </c>
      <c r="E29" s="359" t="s">
        <v>83</v>
      </c>
      <c r="F29" s="359"/>
      <c r="G29" s="359"/>
      <c r="H29" s="370"/>
    </row>
    <row r="30" s="340" customFormat="true" ht="20" customHeight="true" spans="1:8">
      <c r="A30" s="359" t="s">
        <v>100</v>
      </c>
      <c r="B30" s="359"/>
      <c r="C30" s="359"/>
      <c r="D30" s="360">
        <v>0</v>
      </c>
      <c r="E30" s="359" t="s">
        <v>83</v>
      </c>
      <c r="F30" s="359"/>
      <c r="G30" s="359"/>
      <c r="H30" s="370"/>
    </row>
    <row r="31" s="340" customFormat="true" ht="20" customHeight="true" spans="1:8">
      <c r="A31" s="362" t="s">
        <v>101</v>
      </c>
      <c r="B31" s="359"/>
      <c r="C31" s="359"/>
      <c r="D31" s="360">
        <v>0</v>
      </c>
      <c r="E31" s="359" t="s">
        <v>83</v>
      </c>
      <c r="F31" s="359"/>
      <c r="G31" s="359"/>
      <c r="H31" s="370"/>
    </row>
    <row r="32" s="340" customFormat="true" ht="20" customHeight="true" spans="1:8">
      <c r="A32" s="362" t="s">
        <v>102</v>
      </c>
      <c r="B32" s="359"/>
      <c r="C32" s="359"/>
      <c r="D32" s="360">
        <v>0</v>
      </c>
      <c r="E32" s="359" t="s">
        <v>83</v>
      </c>
      <c r="F32" s="359"/>
      <c r="G32" s="359"/>
      <c r="H32" s="370"/>
    </row>
    <row r="33" s="340" customFormat="true" ht="20" customHeight="true" spans="1:8">
      <c r="A33" s="362" t="s">
        <v>103</v>
      </c>
      <c r="B33" s="359"/>
      <c r="C33" s="359"/>
      <c r="D33" s="360">
        <v>0</v>
      </c>
      <c r="E33" s="359" t="s">
        <v>83</v>
      </c>
      <c r="F33" s="359"/>
      <c r="G33" s="359"/>
      <c r="H33" s="370"/>
    </row>
    <row r="34" s="340" customFormat="true" ht="20" customHeight="true" spans="1:8">
      <c r="A34" s="362" t="s">
        <v>104</v>
      </c>
      <c r="B34" s="359">
        <v>869</v>
      </c>
      <c r="C34" s="359">
        <v>6685</v>
      </c>
      <c r="D34" s="356">
        <f t="shared" ref="D34:D43" si="3">(C34/B34-1)*100</f>
        <v>669.2750287687</v>
      </c>
      <c r="E34" s="359" t="s">
        <v>83</v>
      </c>
      <c r="F34" s="359"/>
      <c r="G34" s="359"/>
      <c r="H34" s="370"/>
    </row>
    <row r="35" s="340" customFormat="true" ht="20" customHeight="true" spans="1:8">
      <c r="A35" s="362" t="s">
        <v>105</v>
      </c>
      <c r="B35" s="359">
        <v>2869</v>
      </c>
      <c r="C35" s="359">
        <v>18897</v>
      </c>
      <c r="D35" s="356">
        <f t="shared" si="3"/>
        <v>558.661554548623</v>
      </c>
      <c r="E35" s="367" t="s">
        <v>83</v>
      </c>
      <c r="F35" s="367"/>
      <c r="G35" s="367"/>
      <c r="H35" s="369"/>
    </row>
    <row r="36" s="340" customFormat="true" ht="20" customHeight="true" spans="1:8">
      <c r="A36" s="362" t="s">
        <v>106</v>
      </c>
      <c r="B36" s="359">
        <v>439</v>
      </c>
      <c r="C36" s="359">
        <v>344</v>
      </c>
      <c r="D36" s="356">
        <f t="shared" si="3"/>
        <v>-21.6400911161731</v>
      </c>
      <c r="E36" s="367" t="s">
        <v>83</v>
      </c>
      <c r="F36" s="367"/>
      <c r="G36" s="367"/>
      <c r="H36" s="369"/>
    </row>
    <row r="37" s="340" customFormat="true" ht="20" customHeight="true" spans="1:8">
      <c r="A37" s="362" t="s">
        <v>107</v>
      </c>
      <c r="B37" s="359">
        <v>1209</v>
      </c>
      <c r="C37" s="359">
        <v>848</v>
      </c>
      <c r="D37" s="356">
        <f t="shared" si="3"/>
        <v>-29.8593879239041</v>
      </c>
      <c r="E37" s="367" t="s">
        <v>83</v>
      </c>
      <c r="F37" s="367"/>
      <c r="G37" s="367"/>
      <c r="H37" s="369"/>
    </row>
    <row r="38" s="340" customFormat="true" ht="20" customHeight="true" spans="1:8">
      <c r="A38" s="362" t="s">
        <v>108</v>
      </c>
      <c r="B38" s="359">
        <v>6806</v>
      </c>
      <c r="C38" s="359">
        <v>9028</v>
      </c>
      <c r="D38" s="356">
        <f t="shared" si="3"/>
        <v>32.6476638260359</v>
      </c>
      <c r="E38" s="367" t="s">
        <v>83</v>
      </c>
      <c r="F38" s="367"/>
      <c r="G38" s="367"/>
      <c r="H38" s="369"/>
    </row>
    <row r="39" s="340" customFormat="true" ht="20" customHeight="true" spans="1:8">
      <c r="A39" s="362" t="s">
        <v>109</v>
      </c>
      <c r="B39" s="359">
        <v>89653</v>
      </c>
      <c r="C39" s="359">
        <v>91114</v>
      </c>
      <c r="D39" s="356">
        <f t="shared" si="3"/>
        <v>1.62961640993609</v>
      </c>
      <c r="E39" s="367" t="s">
        <v>83</v>
      </c>
      <c r="F39" s="367"/>
      <c r="G39" s="367"/>
      <c r="H39" s="369"/>
    </row>
    <row r="40" s="340" customFormat="true" ht="20" customHeight="true" spans="1:8">
      <c r="A40" s="362" t="s">
        <v>110</v>
      </c>
      <c r="B40" s="359"/>
      <c r="C40" s="359">
        <v>2035</v>
      </c>
      <c r="D40" s="356"/>
      <c r="E40" s="367" t="s">
        <v>83</v>
      </c>
      <c r="F40" s="367"/>
      <c r="G40" s="367"/>
      <c r="H40" s="369"/>
    </row>
    <row r="41" s="340" customFormat="true" ht="20" customHeight="true" spans="1:8">
      <c r="A41" s="362" t="s">
        <v>111</v>
      </c>
      <c r="B41" s="359"/>
      <c r="C41" s="359"/>
      <c r="D41" s="356"/>
      <c r="E41" s="367" t="s">
        <v>83</v>
      </c>
      <c r="F41" s="367"/>
      <c r="G41" s="367"/>
      <c r="H41" s="369"/>
    </row>
    <row r="42" s="340" customFormat="true" ht="20" customHeight="true" spans="1:8">
      <c r="A42" s="362" t="s">
        <v>112</v>
      </c>
      <c r="B42" s="359">
        <v>5744</v>
      </c>
      <c r="C42" s="359">
        <v>1701</v>
      </c>
      <c r="D42" s="356">
        <f t="shared" si="3"/>
        <v>-70.3864902506964</v>
      </c>
      <c r="E42" s="367" t="s">
        <v>83</v>
      </c>
      <c r="F42" s="367"/>
      <c r="G42" s="367"/>
      <c r="H42" s="369"/>
    </row>
    <row r="43" s="340" customFormat="true" ht="20" customHeight="true" spans="1:8">
      <c r="A43" s="362" t="s">
        <v>113</v>
      </c>
      <c r="B43" s="359">
        <v>479</v>
      </c>
      <c r="C43" s="359"/>
      <c r="D43" s="356">
        <f t="shared" si="3"/>
        <v>-100</v>
      </c>
      <c r="E43" s="367" t="s">
        <v>83</v>
      </c>
      <c r="F43" s="367"/>
      <c r="G43" s="367"/>
      <c r="H43" s="369"/>
    </row>
    <row r="44" s="340" customFormat="true" ht="20" customHeight="true" spans="1:8">
      <c r="A44" s="362" t="s">
        <v>114</v>
      </c>
      <c r="B44" s="359"/>
      <c r="C44" s="359"/>
      <c r="D44" s="360">
        <v>0</v>
      </c>
      <c r="E44" s="367" t="s">
        <v>83</v>
      </c>
      <c r="F44" s="367"/>
      <c r="G44" s="367"/>
      <c r="H44" s="369"/>
    </row>
    <row r="45" s="340" customFormat="true" ht="20" customHeight="true" spans="1:8">
      <c r="A45" s="362" t="s">
        <v>115</v>
      </c>
      <c r="B45" s="359"/>
      <c r="C45" s="359"/>
      <c r="D45" s="360">
        <v>0</v>
      </c>
      <c r="E45" s="367" t="s">
        <v>83</v>
      </c>
      <c r="F45" s="367"/>
      <c r="G45" s="367"/>
      <c r="H45" s="369"/>
    </row>
    <row r="46" s="340" customFormat="true" ht="20" customHeight="true" spans="1:8">
      <c r="A46" s="362" t="s">
        <v>116</v>
      </c>
      <c r="B46" s="359"/>
      <c r="C46" s="359"/>
      <c r="D46" s="360">
        <v>0</v>
      </c>
      <c r="E46" s="367" t="s">
        <v>83</v>
      </c>
      <c r="F46" s="367"/>
      <c r="G46" s="367"/>
      <c r="H46" s="369"/>
    </row>
    <row r="47" s="340" customFormat="true" ht="20" customHeight="true" spans="1:8">
      <c r="A47" s="362" t="s">
        <v>117</v>
      </c>
      <c r="B47" s="359"/>
      <c r="C47" s="359"/>
      <c r="D47" s="360">
        <v>0</v>
      </c>
      <c r="E47" s="367" t="s">
        <v>83</v>
      </c>
      <c r="F47" s="367"/>
      <c r="G47" s="367"/>
      <c r="H47" s="369"/>
    </row>
    <row r="48" s="340" customFormat="true" ht="20" customHeight="true" spans="1:8">
      <c r="A48" s="362" t="s">
        <v>118</v>
      </c>
      <c r="B48" s="359">
        <v>470</v>
      </c>
      <c r="C48" s="359">
        <v>1897</v>
      </c>
      <c r="D48" s="356">
        <f>(C48/B48-1)*100</f>
        <v>303.617021276596</v>
      </c>
      <c r="E48" s="367" t="s">
        <v>83</v>
      </c>
      <c r="F48" s="367"/>
      <c r="G48" s="367"/>
      <c r="H48" s="369"/>
    </row>
    <row r="49" s="340" customFormat="true" ht="20" customHeight="true" spans="1:8">
      <c r="A49" s="362" t="s">
        <v>119</v>
      </c>
      <c r="B49" s="359"/>
      <c r="C49" s="359"/>
      <c r="D49" s="360">
        <v>0</v>
      </c>
      <c r="E49" s="359" t="s">
        <v>83</v>
      </c>
      <c r="F49" s="359"/>
      <c r="G49" s="359"/>
      <c r="H49" s="370"/>
    </row>
    <row r="50" s="340" customFormat="true" ht="20" customHeight="true" spans="1:8">
      <c r="A50" s="362" t="s">
        <v>120</v>
      </c>
      <c r="B50" s="359"/>
      <c r="C50" s="359"/>
      <c r="D50" s="360">
        <v>0</v>
      </c>
      <c r="E50" s="359"/>
      <c r="F50" s="359"/>
      <c r="G50" s="359"/>
      <c r="H50" s="370"/>
    </row>
    <row r="51" s="340" customFormat="true" ht="20" customHeight="true" spans="1:8">
      <c r="A51" s="362" t="s">
        <v>121</v>
      </c>
      <c r="B51" s="359"/>
      <c r="C51" s="359"/>
      <c r="D51" s="360">
        <v>0</v>
      </c>
      <c r="E51" s="359" t="s">
        <v>83</v>
      </c>
      <c r="F51" s="359"/>
      <c r="G51" s="359"/>
      <c r="H51" s="370"/>
    </row>
    <row r="52" s="340" customFormat="true" ht="20" customHeight="true" spans="1:8">
      <c r="A52" s="362" t="s">
        <v>1312</v>
      </c>
      <c r="B52" s="359"/>
      <c r="C52" s="359"/>
      <c r="D52" s="360">
        <v>0</v>
      </c>
      <c r="E52" s="359"/>
      <c r="F52" s="359"/>
      <c r="G52" s="359"/>
      <c r="H52" s="370"/>
    </row>
    <row r="53" s="340" customFormat="true" ht="20" customHeight="true" spans="1:8">
      <c r="A53" s="362" t="s">
        <v>1313</v>
      </c>
      <c r="B53" s="359"/>
      <c r="C53" s="359"/>
      <c r="D53" s="360">
        <v>0</v>
      </c>
      <c r="E53" s="359"/>
      <c r="F53" s="359"/>
      <c r="G53" s="359"/>
      <c r="H53" s="370"/>
    </row>
    <row r="54" s="340" customFormat="true" ht="20" customHeight="true" spans="1:8">
      <c r="A54" s="362" t="s">
        <v>1314</v>
      </c>
      <c r="B54" s="359"/>
      <c r="C54" s="359"/>
      <c r="D54" s="360">
        <v>0</v>
      </c>
      <c r="E54" s="359"/>
      <c r="F54" s="359"/>
      <c r="G54" s="359"/>
      <c r="H54" s="370"/>
    </row>
    <row r="55" s="340" customFormat="true" ht="20" customHeight="true" spans="1:8">
      <c r="A55" s="359" t="s">
        <v>122</v>
      </c>
      <c r="B55" s="359"/>
      <c r="C55" s="359"/>
      <c r="D55" s="360">
        <v>0</v>
      </c>
      <c r="E55" s="359" t="s">
        <v>83</v>
      </c>
      <c r="F55" s="359"/>
      <c r="G55" s="359"/>
      <c r="H55" s="370"/>
    </row>
    <row r="56" s="340" customFormat="true" ht="20" customHeight="true" spans="1:8">
      <c r="A56" s="355" t="s">
        <v>123</v>
      </c>
      <c r="B56" s="355">
        <f>SUM(B57:B76)</f>
        <v>105120</v>
      </c>
      <c r="C56" s="355">
        <f>SUM(C57:C76)</f>
        <v>118170</v>
      </c>
      <c r="D56" s="356">
        <f t="shared" ref="D56:D60" si="4">(C56/B56-1)*100</f>
        <v>12.4143835616438</v>
      </c>
      <c r="E56" s="359" t="s">
        <v>83</v>
      </c>
      <c r="F56" s="359"/>
      <c r="G56" s="359"/>
      <c r="H56" s="370"/>
    </row>
    <row r="57" s="340" customFormat="true" ht="20" customHeight="true" spans="1:8">
      <c r="A57" s="359" t="s">
        <v>124</v>
      </c>
      <c r="B57" s="359">
        <v>353</v>
      </c>
      <c r="C57" s="359">
        <v>117</v>
      </c>
      <c r="D57" s="356">
        <f t="shared" si="4"/>
        <v>-66.8555240793201</v>
      </c>
      <c r="E57" s="359" t="s">
        <v>83</v>
      </c>
      <c r="F57" s="359"/>
      <c r="G57" s="359"/>
      <c r="H57" s="370"/>
    </row>
    <row r="58" s="340" customFormat="true" ht="20" customHeight="true" spans="1:8">
      <c r="A58" s="359" t="s">
        <v>125</v>
      </c>
      <c r="B58" s="359"/>
      <c r="C58" s="359"/>
      <c r="D58" s="360">
        <v>0</v>
      </c>
      <c r="E58" s="359"/>
      <c r="F58" s="359"/>
      <c r="G58" s="359"/>
      <c r="H58" s="370"/>
    </row>
    <row r="59" s="340" customFormat="true" ht="20" customHeight="true" spans="1:8">
      <c r="A59" s="359" t="s">
        <v>126</v>
      </c>
      <c r="B59" s="359"/>
      <c r="C59" s="359"/>
      <c r="D59" s="360">
        <v>0</v>
      </c>
      <c r="E59" s="359"/>
      <c r="F59" s="359"/>
      <c r="G59" s="359"/>
      <c r="H59" s="370"/>
    </row>
    <row r="60" s="340" customFormat="true" ht="20" customHeight="true" spans="1:8">
      <c r="A60" s="359" t="s">
        <v>127</v>
      </c>
      <c r="B60" s="359">
        <v>45</v>
      </c>
      <c r="C60" s="359">
        <v>25</v>
      </c>
      <c r="D60" s="356">
        <f t="shared" si="4"/>
        <v>-44.4444444444444</v>
      </c>
      <c r="E60" s="359"/>
      <c r="F60" s="359"/>
      <c r="G60" s="359"/>
      <c r="H60" s="369"/>
    </row>
    <row r="61" s="340" customFormat="true" ht="20" customHeight="true" spans="1:8">
      <c r="A61" s="359" t="s">
        <v>128</v>
      </c>
      <c r="B61" s="359"/>
      <c r="C61" s="359"/>
      <c r="D61" s="360">
        <v>0</v>
      </c>
      <c r="E61" s="359"/>
      <c r="F61" s="359"/>
      <c r="G61" s="359"/>
      <c r="H61" s="369"/>
    </row>
    <row r="62" s="340" customFormat="true" ht="20" customHeight="true" spans="1:8">
      <c r="A62" s="359" t="s">
        <v>129</v>
      </c>
      <c r="B62" s="359"/>
      <c r="C62" s="359"/>
      <c r="D62" s="360">
        <v>0</v>
      </c>
      <c r="E62" s="359"/>
      <c r="F62" s="359"/>
      <c r="G62" s="359"/>
      <c r="H62" s="369"/>
    </row>
    <row r="63" s="340" customFormat="true" ht="20" customHeight="true" spans="1:8">
      <c r="A63" s="359" t="s">
        <v>130</v>
      </c>
      <c r="B63" s="359">
        <v>1303</v>
      </c>
      <c r="C63" s="359"/>
      <c r="D63" s="356">
        <f t="shared" ref="D63:D68" si="5">(C63/B63-1)*100</f>
        <v>-100</v>
      </c>
      <c r="E63" s="359"/>
      <c r="F63" s="359"/>
      <c r="G63" s="359"/>
      <c r="H63" s="369"/>
    </row>
    <row r="64" s="340" customFormat="true" ht="20" customHeight="true" spans="1:8">
      <c r="A64" s="359" t="s">
        <v>131</v>
      </c>
      <c r="B64" s="359">
        <v>2162</v>
      </c>
      <c r="C64" s="359"/>
      <c r="D64" s="356">
        <f t="shared" si="5"/>
        <v>-100</v>
      </c>
      <c r="E64" s="359"/>
      <c r="F64" s="359"/>
      <c r="G64" s="359"/>
      <c r="H64" s="371"/>
    </row>
    <row r="65" s="342" customFormat="true" ht="20" customHeight="true" spans="1:8">
      <c r="A65" s="359" t="s">
        <v>132</v>
      </c>
      <c r="B65" s="359"/>
      <c r="C65" s="359"/>
      <c r="D65" s="360">
        <v>0</v>
      </c>
      <c r="E65" s="359"/>
      <c r="F65" s="359"/>
      <c r="G65" s="359"/>
      <c r="H65" s="371"/>
    </row>
    <row r="66" s="340" customFormat="true" ht="20" customHeight="true" spans="1:8">
      <c r="A66" s="359" t="s">
        <v>133</v>
      </c>
      <c r="B66" s="359"/>
      <c r="C66" s="359">
        <v>47050</v>
      </c>
      <c r="D66" s="372">
        <f>IFERROR(B66/A66,0)</f>
        <v>0</v>
      </c>
      <c r="E66" s="359"/>
      <c r="F66" s="359"/>
      <c r="G66" s="359"/>
      <c r="H66" s="370"/>
    </row>
    <row r="67" s="340" customFormat="true" ht="20" customHeight="true" spans="1:8">
      <c r="A67" s="359" t="s">
        <v>134</v>
      </c>
      <c r="B67" s="359"/>
      <c r="C67" s="359"/>
      <c r="D67" s="360">
        <v>0</v>
      </c>
      <c r="E67" s="359"/>
      <c r="F67" s="359"/>
      <c r="G67" s="359"/>
      <c r="H67" s="370"/>
    </row>
    <row r="68" s="340" customFormat="true" ht="20" customHeight="true" spans="1:8">
      <c r="A68" s="359" t="s">
        <v>135</v>
      </c>
      <c r="B68" s="359">
        <v>1125</v>
      </c>
      <c r="C68" s="359">
        <v>382</v>
      </c>
      <c r="D68" s="356">
        <f t="shared" si="5"/>
        <v>-66.0444444444444</v>
      </c>
      <c r="E68" s="359"/>
      <c r="F68" s="359"/>
      <c r="G68" s="359"/>
      <c r="H68" s="370"/>
    </row>
    <row r="69" s="340" customFormat="true" ht="20" customHeight="true" spans="1:8">
      <c r="A69" s="359" t="s">
        <v>136</v>
      </c>
      <c r="B69" s="359"/>
      <c r="C69" s="359"/>
      <c r="D69" s="360">
        <v>0</v>
      </c>
      <c r="E69" s="359"/>
      <c r="F69" s="359"/>
      <c r="G69" s="359"/>
      <c r="H69" s="370"/>
    </row>
    <row r="70" s="340" customFormat="true" ht="20" customHeight="true" spans="1:8">
      <c r="A70" s="359" t="s">
        <v>138</v>
      </c>
      <c r="B70" s="359">
        <v>132</v>
      </c>
      <c r="C70" s="359">
        <v>596</v>
      </c>
      <c r="D70" s="356">
        <f>(C70/B70-1)*100</f>
        <v>351.515151515152</v>
      </c>
      <c r="E70" s="359"/>
      <c r="F70" s="359"/>
      <c r="G70" s="359"/>
      <c r="H70" s="370"/>
    </row>
    <row r="71" s="340" customFormat="true" ht="20" customHeight="true" spans="1:8">
      <c r="A71" s="359" t="s">
        <v>139</v>
      </c>
      <c r="B71" s="359"/>
      <c r="C71" s="359"/>
      <c r="D71" s="360">
        <v>0</v>
      </c>
      <c r="E71" s="359"/>
      <c r="F71" s="359"/>
      <c r="G71" s="359"/>
      <c r="H71" s="370"/>
    </row>
    <row r="72" s="340" customFormat="true" ht="20" customHeight="true" spans="1:8">
      <c r="A72" s="359" t="s">
        <v>140</v>
      </c>
      <c r="B72" s="359">
        <v>100000</v>
      </c>
      <c r="C72" s="359">
        <v>70000</v>
      </c>
      <c r="D72" s="356">
        <f>(C72/B72-1)*100</f>
        <v>-30</v>
      </c>
      <c r="E72" s="359"/>
      <c r="F72" s="359"/>
      <c r="G72" s="359"/>
      <c r="H72" s="370"/>
    </row>
    <row r="73" s="340" customFormat="true" ht="20" customHeight="true" spans="1:8">
      <c r="A73" s="359" t="s">
        <v>141</v>
      </c>
      <c r="B73" s="359"/>
      <c r="C73" s="359"/>
      <c r="D73" s="360">
        <v>0</v>
      </c>
      <c r="E73" s="359"/>
      <c r="F73" s="359"/>
      <c r="G73" s="359"/>
      <c r="H73" s="370"/>
    </row>
    <row r="74" s="340" customFormat="true" ht="20" customHeight="true" spans="1:8">
      <c r="A74" s="359" t="s">
        <v>142</v>
      </c>
      <c r="B74" s="359"/>
      <c r="C74" s="359"/>
      <c r="D74" s="360">
        <v>0</v>
      </c>
      <c r="E74" s="359"/>
      <c r="F74" s="359"/>
      <c r="G74" s="359"/>
      <c r="H74" s="370"/>
    </row>
    <row r="75" s="340" customFormat="true" ht="20" customHeight="true" spans="1:8">
      <c r="A75" s="359" t="s">
        <v>143</v>
      </c>
      <c r="B75" s="359"/>
      <c r="C75" s="359"/>
      <c r="D75" s="360">
        <v>0</v>
      </c>
      <c r="E75" s="377"/>
      <c r="F75" s="377"/>
      <c r="G75" s="377"/>
      <c r="H75" s="370"/>
    </row>
    <row r="76" s="340" customFormat="true" ht="20" customHeight="true" spans="1:8">
      <c r="A76" s="373" t="s">
        <v>1315</v>
      </c>
      <c r="B76" s="359"/>
      <c r="C76" s="359"/>
      <c r="D76" s="360">
        <v>0</v>
      </c>
      <c r="E76" s="377"/>
      <c r="F76" s="377"/>
      <c r="G76" s="377"/>
      <c r="H76" s="370"/>
    </row>
    <row r="77" s="340" customFormat="true" ht="20" customHeight="true" spans="1:8">
      <c r="A77" s="373"/>
      <c r="B77" s="359"/>
      <c r="C77" s="359"/>
      <c r="D77" s="360">
        <v>0</v>
      </c>
      <c r="E77" s="377"/>
      <c r="F77" s="378"/>
      <c r="G77" s="378"/>
      <c r="H77" s="379"/>
    </row>
    <row r="78" s="340" customFormat="true" ht="20" customHeight="true" spans="1:8">
      <c r="A78" s="373"/>
      <c r="B78" s="359"/>
      <c r="C78" s="359"/>
      <c r="D78" s="360">
        <v>0</v>
      </c>
      <c r="E78" s="377"/>
      <c r="F78" s="378"/>
      <c r="G78" s="378"/>
      <c r="H78" s="379"/>
    </row>
    <row r="79" s="340" customFormat="true" ht="20" customHeight="true" spans="1:8">
      <c r="A79" s="373"/>
      <c r="B79" s="359"/>
      <c r="C79" s="359"/>
      <c r="D79" s="360">
        <v>0</v>
      </c>
      <c r="E79" s="377"/>
      <c r="F79" s="378"/>
      <c r="G79" s="378"/>
      <c r="H79" s="379"/>
    </row>
    <row r="80" s="340" customFormat="true" ht="20" customHeight="true" spans="1:8">
      <c r="A80" s="374" t="s">
        <v>1316</v>
      </c>
      <c r="B80" s="355"/>
      <c r="C80" s="355"/>
      <c r="D80" s="360">
        <v>0</v>
      </c>
      <c r="E80" s="377"/>
      <c r="F80" s="378"/>
      <c r="G80" s="378"/>
      <c r="H80" s="379"/>
    </row>
    <row r="81" s="340" customFormat="true" ht="20" customHeight="true" spans="1:8">
      <c r="A81" s="374" t="s">
        <v>149</v>
      </c>
      <c r="B81" s="355"/>
      <c r="C81" s="355"/>
      <c r="D81" s="360">
        <v>0</v>
      </c>
      <c r="E81" s="377"/>
      <c r="F81" s="378"/>
      <c r="G81" s="378"/>
      <c r="H81" s="379"/>
    </row>
    <row r="82" s="343" customFormat="true" ht="20" customHeight="true" spans="1:8">
      <c r="A82" s="374" t="s">
        <v>150</v>
      </c>
      <c r="B82" s="355"/>
      <c r="C82" s="355"/>
      <c r="D82" s="356">
        <v>0</v>
      </c>
      <c r="E82" s="380"/>
      <c r="F82" s="381"/>
      <c r="G82" s="381"/>
      <c r="H82" s="382"/>
    </row>
    <row r="83" s="343" customFormat="true" ht="20" customHeight="true" spans="1:8">
      <c r="A83" s="375" t="s">
        <v>151</v>
      </c>
      <c r="B83" s="365">
        <v>75030</v>
      </c>
      <c r="C83" s="365">
        <v>106349</v>
      </c>
      <c r="D83" s="356">
        <f t="shared" ref="D83:D86" si="6">(C83/B83-1)*100</f>
        <v>41.7419698787152</v>
      </c>
      <c r="E83" s="380"/>
      <c r="F83" s="381"/>
      <c r="G83" s="381"/>
      <c r="H83" s="382"/>
    </row>
    <row r="84" s="343" customFormat="true" ht="20" customHeight="true" spans="1:8">
      <c r="A84" s="357" t="s">
        <v>152</v>
      </c>
      <c r="B84" s="355">
        <f>SUM(B85:B87)</f>
        <v>235</v>
      </c>
      <c r="C84" s="355">
        <f>SUM(C85:C87)</f>
        <v>349</v>
      </c>
      <c r="D84" s="356">
        <f t="shared" si="6"/>
        <v>48.5106382978723</v>
      </c>
      <c r="E84" s="380" t="s">
        <v>153</v>
      </c>
      <c r="F84" s="381"/>
      <c r="G84" s="381"/>
      <c r="H84" s="382"/>
    </row>
    <row r="85" s="343" customFormat="true" ht="20" customHeight="true" spans="1:8">
      <c r="A85" s="357" t="s">
        <v>154</v>
      </c>
      <c r="B85" s="355"/>
      <c r="C85" s="355"/>
      <c r="D85" s="356">
        <v>0</v>
      </c>
      <c r="E85" s="358" t="s">
        <v>155</v>
      </c>
      <c r="F85" s="380"/>
      <c r="G85" s="380"/>
      <c r="H85" s="383"/>
    </row>
    <row r="86" s="343" customFormat="true" ht="20" customHeight="true" spans="1:8">
      <c r="A86" s="357" t="s">
        <v>156</v>
      </c>
      <c r="B86" s="355">
        <v>235</v>
      </c>
      <c r="C86" s="365">
        <v>349</v>
      </c>
      <c r="D86" s="356">
        <f t="shared" si="6"/>
        <v>48.5106382978723</v>
      </c>
      <c r="E86" s="384" t="s">
        <v>157</v>
      </c>
      <c r="F86" s="355"/>
      <c r="G86" s="355"/>
      <c r="H86" s="385"/>
    </row>
    <row r="87" s="343" customFormat="true" ht="18" customHeight="true" spans="1:8">
      <c r="A87" s="357" t="s">
        <v>158</v>
      </c>
      <c r="B87" s="355"/>
      <c r="C87" s="355"/>
      <c r="D87" s="356">
        <v>0</v>
      </c>
      <c r="E87" s="384" t="s">
        <v>159</v>
      </c>
      <c r="F87" s="358"/>
      <c r="G87" s="358"/>
      <c r="H87" s="385"/>
    </row>
    <row r="88" s="343" customFormat="true" ht="20" customHeight="true" spans="1:8">
      <c r="A88" s="357" t="s">
        <v>1317</v>
      </c>
      <c r="B88" s="355">
        <f>B89</f>
        <v>29000</v>
      </c>
      <c r="C88" s="355">
        <f>C89</f>
        <v>82900</v>
      </c>
      <c r="D88" s="356">
        <f>(C88/B88-1)*100</f>
        <v>185.862068965517</v>
      </c>
      <c r="E88" s="357" t="s">
        <v>161</v>
      </c>
      <c r="F88" s="384">
        <v>30443</v>
      </c>
      <c r="G88" s="384">
        <f>9235+82900</f>
        <v>92135</v>
      </c>
      <c r="H88" s="356">
        <f>(G88/F88-1)*100</f>
        <v>202.647570870151</v>
      </c>
    </row>
    <row r="89" s="343" customFormat="true" ht="20" customHeight="true" spans="1:9">
      <c r="A89" s="375" t="s">
        <v>1318</v>
      </c>
      <c r="B89" s="365">
        <v>29000</v>
      </c>
      <c r="C89" s="365">
        <v>82900</v>
      </c>
      <c r="D89" s="356">
        <f>(C89/B89-1)*100</f>
        <v>185.862068965517</v>
      </c>
      <c r="E89" s="375" t="s">
        <v>163</v>
      </c>
      <c r="F89" s="386"/>
      <c r="G89" s="386"/>
      <c r="H89" s="356"/>
      <c r="I89" s="344"/>
    </row>
    <row r="90" s="340" customFormat="true" ht="20" customHeight="true" spans="1:9">
      <c r="A90" s="375" t="s">
        <v>1319</v>
      </c>
      <c r="B90" s="365"/>
      <c r="C90" s="365"/>
      <c r="D90" s="360">
        <v>0</v>
      </c>
      <c r="E90" s="375" t="s">
        <v>1320</v>
      </c>
      <c r="F90" s="387"/>
      <c r="G90" s="387"/>
      <c r="H90" s="388"/>
      <c r="I90" s="390"/>
    </row>
    <row r="91" s="340" customFormat="true" ht="20" customHeight="true" spans="1:8">
      <c r="A91" s="357" t="s">
        <v>1321</v>
      </c>
      <c r="B91" s="355"/>
      <c r="C91" s="355"/>
      <c r="D91" s="360">
        <v>0</v>
      </c>
      <c r="E91" s="357" t="s">
        <v>1322</v>
      </c>
      <c r="F91" s="374"/>
      <c r="G91" s="374"/>
      <c r="H91" s="385"/>
    </row>
    <row r="92" s="340" customFormat="true" ht="20" customHeight="true" spans="1:8">
      <c r="A92" s="357" t="s">
        <v>1323</v>
      </c>
      <c r="B92" s="355"/>
      <c r="C92" s="355"/>
      <c r="D92" s="360">
        <v>0</v>
      </c>
      <c r="E92" s="357" t="s">
        <v>1324</v>
      </c>
      <c r="F92" s="374"/>
      <c r="G92" s="374"/>
      <c r="H92" s="385"/>
    </row>
    <row r="93" s="340" customFormat="true" ht="20" customHeight="true" spans="1:8">
      <c r="A93" s="357" t="s">
        <v>1325</v>
      </c>
      <c r="B93" s="355"/>
      <c r="C93" s="355"/>
      <c r="D93" s="360">
        <v>0</v>
      </c>
      <c r="E93" s="357" t="s">
        <v>1326</v>
      </c>
      <c r="F93" s="374"/>
      <c r="G93" s="374"/>
      <c r="H93" s="385"/>
    </row>
    <row r="94" s="340" customFormat="true" ht="20" customHeight="true" spans="1:8">
      <c r="A94" s="357" t="s">
        <v>1327</v>
      </c>
      <c r="B94" s="355"/>
      <c r="C94" s="355"/>
      <c r="D94" s="360">
        <v>0</v>
      </c>
      <c r="E94" s="357" t="s">
        <v>1328</v>
      </c>
      <c r="F94" s="374"/>
      <c r="G94" s="374"/>
      <c r="H94" s="385"/>
    </row>
    <row r="95" s="340" customFormat="true" ht="20" customHeight="true" spans="1:8">
      <c r="A95" s="357" t="s">
        <v>1329</v>
      </c>
      <c r="B95" s="355"/>
      <c r="C95" s="355"/>
      <c r="D95" s="360">
        <v>0</v>
      </c>
      <c r="E95" s="374" t="s">
        <v>1330</v>
      </c>
      <c r="F95" s="357"/>
      <c r="G95" s="357"/>
      <c r="H95" s="385"/>
    </row>
    <row r="96" s="340" customFormat="true" ht="20" customHeight="true" spans="1:8">
      <c r="A96" s="373"/>
      <c r="B96" s="359"/>
      <c r="C96" s="359"/>
      <c r="D96" s="360">
        <v>0</v>
      </c>
      <c r="E96" s="374" t="s">
        <v>1331</v>
      </c>
      <c r="F96" s="357"/>
      <c r="G96" s="357"/>
      <c r="H96" s="385"/>
    </row>
    <row r="97" s="340" customFormat="true" ht="20" customHeight="true" spans="1:8">
      <c r="A97" s="373"/>
      <c r="B97" s="359"/>
      <c r="C97" s="359"/>
      <c r="D97" s="360">
        <v>0</v>
      </c>
      <c r="E97" s="358" t="s">
        <v>1332</v>
      </c>
      <c r="F97" s="357"/>
      <c r="G97" s="357"/>
      <c r="H97" s="385"/>
    </row>
    <row r="98" s="340" customFormat="true" ht="20" customHeight="true" spans="1:8">
      <c r="A98" s="373"/>
      <c r="B98" s="359"/>
      <c r="C98" s="359"/>
      <c r="D98" s="360">
        <v>0</v>
      </c>
      <c r="E98" s="367"/>
      <c r="F98" s="228"/>
      <c r="G98" s="228"/>
      <c r="H98" s="370"/>
    </row>
    <row r="99" s="340" customFormat="true" ht="20" customHeight="true" spans="1:8">
      <c r="A99" s="373"/>
      <c r="B99" s="359"/>
      <c r="C99" s="359"/>
      <c r="D99" s="360">
        <v>0</v>
      </c>
      <c r="E99" s="367"/>
      <c r="F99" s="228"/>
      <c r="G99" s="228"/>
      <c r="H99" s="370"/>
    </row>
    <row r="100" s="340" customFormat="true" ht="20" customHeight="true" spans="1:8">
      <c r="A100" s="228"/>
      <c r="B100" s="359"/>
      <c r="C100" s="359"/>
      <c r="D100" s="360">
        <v>0</v>
      </c>
      <c r="E100" s="228"/>
      <c r="F100" s="228"/>
      <c r="G100" s="228"/>
      <c r="H100" s="370"/>
    </row>
    <row r="101" s="340" customFormat="true" ht="20" customHeight="true" spans="1:8">
      <c r="A101" s="228"/>
      <c r="B101" s="359"/>
      <c r="C101" s="359"/>
      <c r="D101" s="360">
        <v>0</v>
      </c>
      <c r="E101" s="228"/>
      <c r="F101" s="228"/>
      <c r="G101" s="228"/>
      <c r="H101" s="370"/>
    </row>
    <row r="102" s="344" customFormat="true" ht="20" customHeight="true" spans="1:8">
      <c r="A102" s="376" t="s">
        <v>165</v>
      </c>
      <c r="B102" s="365">
        <f>B8+B7</f>
        <v>534966</v>
      </c>
      <c r="C102" s="365">
        <f>C8+C7</f>
        <v>664999</v>
      </c>
      <c r="D102" s="356">
        <f>(C102/B102-1)*100</f>
        <v>24.3067783747005</v>
      </c>
      <c r="E102" s="376" t="s">
        <v>166</v>
      </c>
      <c r="F102" s="365">
        <f>F7+F8</f>
        <v>534966</v>
      </c>
      <c r="G102" s="365">
        <f>G7+G8</f>
        <v>664999</v>
      </c>
      <c r="H102" s="356">
        <f>(G102/F102-1)*100</f>
        <v>24.3067783747005</v>
      </c>
    </row>
    <row r="103" s="340" customFormat="true" spans="4:8">
      <c r="D103" s="345"/>
      <c r="E103" s="389"/>
      <c r="H103" s="345"/>
    </row>
    <row r="104" s="340" customFormat="true" spans="3:8">
      <c r="C104" s="340">
        <f>G102-C102</f>
        <v>0</v>
      </c>
      <c r="D104" s="345"/>
      <c r="E104" s="389"/>
      <c r="H104" s="345"/>
    </row>
    <row r="105" s="340" customFormat="true" spans="4:8">
      <c r="D105" s="345"/>
      <c r="E105" s="389"/>
      <c r="H105" s="345"/>
    </row>
    <row r="106" s="340" customFormat="true" spans="4:8">
      <c r="D106" s="345"/>
      <c r="E106" s="389"/>
      <c r="H106" s="345"/>
    </row>
    <row r="107" s="340" customFormat="true" spans="4:8">
      <c r="D107" s="345"/>
      <c r="E107" s="389"/>
      <c r="H107" s="345"/>
    </row>
    <row r="108" s="340" customFormat="true" spans="4:8">
      <c r="D108" s="345"/>
      <c r="E108" s="389"/>
      <c r="G108" s="340">
        <f>C102-G102</f>
        <v>0</v>
      </c>
      <c r="H108" s="345"/>
    </row>
    <row r="109" s="340" customFormat="true" spans="4:8">
      <c r="D109" s="345"/>
      <c r="E109" s="389"/>
      <c r="H109" s="345"/>
    </row>
    <row r="110" s="340" customFormat="true" spans="4:8">
      <c r="D110" s="345"/>
      <c r="E110" s="389"/>
      <c r="H110" s="345">
        <f>H108-G108</f>
        <v>0</v>
      </c>
    </row>
    <row r="111" s="340" customFormat="true" spans="4:8">
      <c r="D111" s="345"/>
      <c r="E111" s="389"/>
      <c r="H111" s="345"/>
    </row>
    <row r="112" s="340" customFormat="true" spans="4:8">
      <c r="D112" s="345"/>
      <c r="E112" s="389"/>
      <c r="H112" s="345"/>
    </row>
    <row r="113" s="340" customFormat="true" spans="4:8">
      <c r="D113" s="345"/>
      <c r="E113" s="389"/>
      <c r="H113" s="345"/>
    </row>
    <row r="114" s="340" customFormat="true" spans="4:8">
      <c r="D114" s="345"/>
      <c r="E114" s="389"/>
      <c r="H114" s="345"/>
    </row>
    <row r="115" s="340" customFormat="true" spans="4:8">
      <c r="D115" s="345"/>
      <c r="E115" s="389"/>
      <c r="H115" s="345"/>
    </row>
    <row r="116" s="340" customFormat="true" spans="4:8">
      <c r="D116" s="345"/>
      <c r="E116" s="389"/>
      <c r="H116" s="345"/>
    </row>
    <row r="117" s="340" customFormat="true" spans="4:8">
      <c r="D117" s="345"/>
      <c r="E117" s="389"/>
      <c r="H117" s="345"/>
    </row>
    <row r="118" s="340" customFormat="true" spans="4:8">
      <c r="D118" s="345"/>
      <c r="E118" s="389"/>
      <c r="H118" s="345"/>
    </row>
    <row r="119" s="340" customFormat="true" spans="4:8">
      <c r="D119" s="345"/>
      <c r="E119" s="389"/>
      <c r="H119" s="345"/>
    </row>
    <row r="120" s="340" customFormat="true" spans="4:8">
      <c r="D120" s="345"/>
      <c r="E120" s="389"/>
      <c r="H120" s="345"/>
    </row>
    <row r="121" s="340" customFormat="true" spans="4:8">
      <c r="D121" s="345"/>
      <c r="E121" s="389"/>
      <c r="H121" s="345"/>
    </row>
  </sheetData>
  <protectedRanges>
    <protectedRange sqref="D66 D31:D33 D44:D47 D49:D51" name="区域1"/>
  </protectedRanges>
  <mergeCells count="8">
    <mergeCell ref="A2:H2"/>
    <mergeCell ref="A4:D4"/>
    <mergeCell ref="E4:H4"/>
    <mergeCell ref="C5:D5"/>
    <mergeCell ref="G5:H5"/>
    <mergeCell ref="A5:A6"/>
    <mergeCell ref="B5:B6"/>
    <mergeCell ref="F5:F6"/>
  </mergeCells>
  <printOptions horizontalCentered="true"/>
  <pageMargins left="0.472222222222222" right="0.472222222222222" top="0.590277777777778" bottom="0.472222222222222" header="0.314583333333333" footer="0.314583333333333"/>
  <pageSetup paperSize="9" scale="8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30</vt:i4>
      </vt:variant>
    </vt:vector>
  </HeadingPairs>
  <TitlesOfParts>
    <vt:vector size="30" baseType="lpstr">
      <vt:lpstr>封面 </vt:lpstr>
      <vt:lpstr>表6-1</vt:lpstr>
      <vt:lpstr>表6-2</vt:lpstr>
      <vt:lpstr>表7</vt:lpstr>
      <vt:lpstr>表8</vt:lpstr>
      <vt:lpstr>表9 </vt:lpstr>
      <vt:lpstr>表14-1</vt:lpstr>
      <vt:lpstr>表14-2</vt:lpstr>
      <vt:lpstr>表14-3</vt:lpstr>
      <vt:lpstr>表14-4</vt:lpstr>
      <vt:lpstr>表14-5</vt:lpstr>
      <vt:lpstr>表14-6</vt:lpstr>
      <vt:lpstr>表15-1</vt:lpstr>
      <vt:lpstr>表15-2</vt:lpstr>
      <vt:lpstr>表16</vt:lpstr>
      <vt:lpstr>表17-1</vt:lpstr>
      <vt:lpstr>表17-2</vt:lpstr>
      <vt:lpstr>表17-3</vt:lpstr>
      <vt:lpstr>表18</vt:lpstr>
      <vt:lpstr>表18 -1</vt:lpstr>
      <vt:lpstr>表18 -2</vt:lpstr>
      <vt:lpstr>表19</vt:lpstr>
      <vt:lpstr>表19 -1</vt:lpstr>
      <vt:lpstr>表20-1</vt:lpstr>
      <vt:lpstr>表20-2</vt:lpstr>
      <vt:lpstr>表20-3</vt:lpstr>
      <vt:lpstr>表20-4</vt:lpstr>
      <vt:lpstr>表20-5</vt:lpstr>
      <vt:lpstr>表20-6</vt:lpstr>
      <vt:lpstr>表21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sdj</cp:lastModifiedBy>
  <cp:revision>1</cp:revision>
  <dcterms:created xsi:type="dcterms:W3CDTF">2006-03-24T13:15:00Z</dcterms:created>
  <cp:lastPrinted>2020-01-25T10:44:00Z</cp:lastPrinted>
  <dcterms:modified xsi:type="dcterms:W3CDTF">2025-01-24T11:13:57Z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322776FB4C3DFE7D68D1676718373C64</vt:lpwstr>
  </property>
</Properties>
</file>